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codeName="ThisWorkbook" defaultThemeVersion="166925"/>
  <mc:AlternateContent xmlns:mc="http://schemas.openxmlformats.org/markup-compatibility/2006">
    <mc:Choice Requires="x15">
      <x15ac:absPath xmlns:x15ac="http://schemas.microsoft.com/office/spreadsheetml/2010/11/ac" url="/Volumes/共有/R2 3次補正/応募書類/1換気/"/>
    </mc:Choice>
  </mc:AlternateContent>
  <xr:revisionPtr revIDLastSave="0" documentId="13_ncr:1_{4741EDD6-03DE-744F-A8A1-9E507E5BFD71}" xr6:coauthVersionLast="46" xr6:coauthVersionMax="46" xr10:uidLastSave="{00000000-0000-0000-0000-000000000000}"/>
  <bookViews>
    <workbookView xWindow="0" yWindow="500" windowWidth="29440" windowHeight="19560" tabRatio="430" xr2:uid="{00000000-000D-0000-FFFF-FFFF00000000}"/>
  </bookViews>
  <sheets>
    <sheet name="省エネ計算" sheetId="1" r:id="rId1"/>
    <sheet name="照明シート" sheetId="2" r:id="rId2"/>
    <sheet name="ランニングコスト計算書" sheetId="3" r:id="rId3"/>
    <sheet name="機器仕様入力書" sheetId="4" r:id="rId4"/>
  </sheets>
  <definedNames>
    <definedName name="_xlnm._FilterDatabase" localSheetId="1" hidden="1">照明シート!$A$7:$T$38</definedName>
    <definedName name="_xlnm.Print_Area" localSheetId="2">ランニングコスト計算書!$B$2:$O$23</definedName>
    <definedName name="_xlnm.Print_Area" localSheetId="1">照明シート!$A$1:$P$44</definedName>
    <definedName name="_xlnm.Print_Area" localSheetId="0">省エネ計算!$A$1:$I$114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 l="1"/>
  <c r="C15" i="1"/>
  <c r="D15" i="1"/>
  <c r="E15" i="1"/>
  <c r="F15" i="1"/>
  <c r="G15" i="1"/>
  <c r="B15" i="1"/>
  <c r="E12" i="1"/>
  <c r="F12" i="1"/>
  <c r="G12" i="1"/>
  <c r="H12" i="1"/>
  <c r="C12" i="1"/>
  <c r="O12" i="3"/>
  <c r="O16" i="3"/>
  <c r="M50" i="4"/>
  <c r="L50" i="4"/>
  <c r="K50" i="4"/>
  <c r="J50" i="4"/>
  <c r="I50" i="4"/>
  <c r="H50" i="4"/>
  <c r="G50" i="4"/>
  <c r="F50" i="4"/>
  <c r="E50" i="4"/>
  <c r="D50" i="4"/>
  <c r="M51" i="4"/>
  <c r="L51" i="4"/>
  <c r="K51" i="4"/>
  <c r="J51" i="4"/>
  <c r="I51" i="4"/>
  <c r="H51" i="4"/>
  <c r="G51" i="4"/>
  <c r="F51" i="4"/>
  <c r="E51" i="4"/>
  <c r="D51" i="4"/>
  <c r="C48" i="4"/>
  <c r="H75" i="1" s="1"/>
  <c r="C47" i="4"/>
  <c r="H74" i="1" s="1"/>
  <c r="C46" i="4"/>
  <c r="H73" i="1" s="1"/>
  <c r="C35" i="4"/>
  <c r="C36" i="4"/>
  <c r="H66" i="1" s="1"/>
  <c r="C37" i="4"/>
  <c r="M40" i="4"/>
  <c r="L40" i="4"/>
  <c r="K40" i="4"/>
  <c r="J40" i="4"/>
  <c r="I40" i="4"/>
  <c r="H40" i="4"/>
  <c r="G40" i="4"/>
  <c r="F40" i="4"/>
  <c r="E40" i="4"/>
  <c r="D40" i="4"/>
  <c r="E39" i="4"/>
  <c r="F39" i="4"/>
  <c r="G39" i="4"/>
  <c r="H39" i="4"/>
  <c r="I39" i="4"/>
  <c r="J39" i="4"/>
  <c r="K39" i="4"/>
  <c r="L39" i="4"/>
  <c r="M39" i="4"/>
  <c r="D39" i="4"/>
  <c r="G78" i="1"/>
  <c r="F78" i="1"/>
  <c r="E78" i="1"/>
  <c r="D78" i="1"/>
  <c r="G77" i="1"/>
  <c r="F77" i="1"/>
  <c r="E77" i="1"/>
  <c r="D77" i="1"/>
  <c r="G69" i="1"/>
  <c r="F69" i="1"/>
  <c r="E69" i="1"/>
  <c r="E70" i="1"/>
  <c r="F70" i="1"/>
  <c r="G70" i="1"/>
  <c r="D70" i="1"/>
  <c r="D69" i="1"/>
  <c r="G37" i="2"/>
  <c r="L37" i="2" s="1"/>
  <c r="N37" i="2" s="1"/>
  <c r="G36" i="2"/>
  <c r="M36" i="2" s="1"/>
  <c r="O36" i="2" s="1"/>
  <c r="G35" i="2"/>
  <c r="L35" i="2" s="1"/>
  <c r="N35" i="2" s="1"/>
  <c r="G34" i="2"/>
  <c r="M34" i="2" s="1"/>
  <c r="O34" i="2" s="1"/>
  <c r="G33" i="2"/>
  <c r="L33" i="2" s="1"/>
  <c r="N33" i="2" s="1"/>
  <c r="G32" i="2"/>
  <c r="M32" i="2" s="1"/>
  <c r="O32" i="2" s="1"/>
  <c r="G31" i="2"/>
  <c r="L31" i="2" s="1"/>
  <c r="N31" i="2" s="1"/>
  <c r="G30" i="2"/>
  <c r="M30" i="2" s="1"/>
  <c r="O30" i="2" s="1"/>
  <c r="G29" i="2"/>
  <c r="L29" i="2" s="1"/>
  <c r="N29" i="2" s="1"/>
  <c r="G28" i="2"/>
  <c r="M28" i="2" s="1"/>
  <c r="O28" i="2" s="1"/>
  <c r="G27" i="2"/>
  <c r="L27" i="2" s="1"/>
  <c r="N27" i="2" s="1"/>
  <c r="G26" i="2"/>
  <c r="M26" i="2" s="1"/>
  <c r="O26" i="2" s="1"/>
  <c r="G25" i="2"/>
  <c r="L25" i="2" s="1"/>
  <c r="N25" i="2" s="1"/>
  <c r="G24" i="2"/>
  <c r="M24" i="2" s="1"/>
  <c r="O24" i="2" s="1"/>
  <c r="G23" i="2"/>
  <c r="L23" i="2" s="1"/>
  <c r="N23" i="2" s="1"/>
  <c r="G22" i="2"/>
  <c r="M22" i="2" s="1"/>
  <c r="O22" i="2" s="1"/>
  <c r="G21" i="2"/>
  <c r="L21" i="2" s="1"/>
  <c r="N21" i="2" s="1"/>
  <c r="G20" i="2"/>
  <c r="M20" i="2" s="1"/>
  <c r="O20" i="2" s="1"/>
  <c r="G19" i="2"/>
  <c r="L19" i="2" s="1"/>
  <c r="N19" i="2" s="1"/>
  <c r="G18" i="2"/>
  <c r="M18" i="2" s="1"/>
  <c r="O18" i="2" s="1"/>
  <c r="G17" i="2"/>
  <c r="L17" i="2" s="1"/>
  <c r="N17" i="2" s="1"/>
  <c r="G16" i="2"/>
  <c r="M16" i="2" s="1"/>
  <c r="O16" i="2" s="1"/>
  <c r="G15" i="2"/>
  <c r="L15" i="2" s="1"/>
  <c r="N15" i="2" s="1"/>
  <c r="G14" i="2"/>
  <c r="M14" i="2" s="1"/>
  <c r="O14" i="2" s="1"/>
  <c r="G13" i="2"/>
  <c r="L13" i="2" s="1"/>
  <c r="N13" i="2" s="1"/>
  <c r="G12" i="2"/>
  <c r="M12" i="2" s="1"/>
  <c r="O12" i="2" s="1"/>
  <c r="G11" i="2"/>
  <c r="L11" i="2" s="1"/>
  <c r="N11" i="2" s="1"/>
  <c r="G10" i="2"/>
  <c r="M10" i="2" s="1"/>
  <c r="O10" i="2" s="1"/>
  <c r="G9" i="2"/>
  <c r="L9" i="2" s="1"/>
  <c r="N9" i="2" s="1"/>
  <c r="G8" i="2"/>
  <c r="M8" i="2" s="1"/>
  <c r="O8" i="2" s="1"/>
  <c r="M27" i="4"/>
  <c r="L27" i="4"/>
  <c r="K27" i="4"/>
  <c r="J27" i="4"/>
  <c r="I27" i="4"/>
  <c r="H27" i="4"/>
  <c r="G27" i="4"/>
  <c r="F27" i="4"/>
  <c r="E27" i="4"/>
  <c r="D27" i="4"/>
  <c r="M26" i="4"/>
  <c r="L26" i="4"/>
  <c r="K26" i="4"/>
  <c r="J26" i="4"/>
  <c r="I26" i="4"/>
  <c r="H26" i="4"/>
  <c r="G26" i="4"/>
  <c r="F26" i="4"/>
  <c r="E26" i="4"/>
  <c r="D26" i="4"/>
  <c r="E12" i="4"/>
  <c r="F12" i="4"/>
  <c r="G12" i="4"/>
  <c r="H12" i="4"/>
  <c r="I12" i="4"/>
  <c r="J12" i="4"/>
  <c r="K12" i="4"/>
  <c r="L12" i="4"/>
  <c r="M12" i="4"/>
  <c r="E13" i="4"/>
  <c r="F13" i="4"/>
  <c r="G13" i="4"/>
  <c r="H13" i="4"/>
  <c r="I13" i="4"/>
  <c r="J13" i="4"/>
  <c r="K13" i="4"/>
  <c r="L13" i="4"/>
  <c r="M13" i="4"/>
  <c r="D13" i="4"/>
  <c r="D12" i="4"/>
  <c r="D54" i="1"/>
  <c r="E54" i="1"/>
  <c r="F54" i="1"/>
  <c r="G54" i="1"/>
  <c r="D55" i="1"/>
  <c r="E55" i="1"/>
  <c r="F55" i="1"/>
  <c r="G55" i="1"/>
  <c r="C55" i="1"/>
  <c r="C54" i="1"/>
  <c r="D40" i="1"/>
  <c r="E40" i="1"/>
  <c r="F40" i="1"/>
  <c r="G40" i="1"/>
  <c r="D41" i="1"/>
  <c r="E41" i="1"/>
  <c r="F41" i="1"/>
  <c r="G41" i="1"/>
  <c r="C41" i="1"/>
  <c r="C40" i="1"/>
  <c r="C23" i="4"/>
  <c r="H51" i="1" s="1"/>
  <c r="C22" i="4"/>
  <c r="H50" i="1" s="1"/>
  <c r="C21" i="4"/>
  <c r="H49" i="1" s="1"/>
  <c r="C9" i="4"/>
  <c r="H37" i="1" s="1"/>
  <c r="C8" i="4"/>
  <c r="H36" i="1" s="1"/>
  <c r="C7" i="4"/>
  <c r="H35" i="1" s="1"/>
  <c r="D19" i="3" l="1"/>
  <c r="S89" i="1"/>
  <c r="H15" i="1"/>
  <c r="H16" i="1" s="1"/>
  <c r="M9" i="2"/>
  <c r="O9" i="2" s="1"/>
  <c r="P9" i="2" s="1"/>
  <c r="M33" i="2"/>
  <c r="O33" i="2" s="1"/>
  <c r="P33" i="2" s="1"/>
  <c r="M11" i="2"/>
  <c r="O11" i="2" s="1"/>
  <c r="P11" i="2" s="1"/>
  <c r="M19" i="2"/>
  <c r="O19" i="2" s="1"/>
  <c r="P19" i="2" s="1"/>
  <c r="M27" i="2"/>
  <c r="O27" i="2" s="1"/>
  <c r="P27" i="2" s="1"/>
  <c r="M35" i="2"/>
  <c r="O35" i="2" s="1"/>
  <c r="P35" i="2" s="1"/>
  <c r="M13" i="2"/>
  <c r="O13" i="2" s="1"/>
  <c r="P13" i="2" s="1"/>
  <c r="M21" i="2"/>
  <c r="O21" i="2" s="1"/>
  <c r="P21" i="2" s="1"/>
  <c r="M29" i="2"/>
  <c r="O29" i="2" s="1"/>
  <c r="P29" i="2" s="1"/>
  <c r="M37" i="2"/>
  <c r="O37" i="2" s="1"/>
  <c r="P37" i="2" s="1"/>
  <c r="M15" i="2"/>
  <c r="O15" i="2" s="1"/>
  <c r="P15" i="2" s="1"/>
  <c r="M23" i="2"/>
  <c r="O23" i="2" s="1"/>
  <c r="P23" i="2" s="1"/>
  <c r="M31" i="2"/>
  <c r="O31" i="2" s="1"/>
  <c r="P31" i="2" s="1"/>
  <c r="M17" i="2"/>
  <c r="O17" i="2" s="1"/>
  <c r="P17" i="2" s="1"/>
  <c r="M25" i="2"/>
  <c r="O25" i="2" s="1"/>
  <c r="P25" i="2" s="1"/>
  <c r="C51" i="4"/>
  <c r="C50" i="4"/>
  <c r="H77" i="1" s="1"/>
  <c r="H65" i="1"/>
  <c r="C39" i="4"/>
  <c r="H67" i="1"/>
  <c r="P94" i="1"/>
  <c r="C40" i="4"/>
  <c r="C38" i="4" s="1"/>
  <c r="L8" i="2"/>
  <c r="N8" i="2" s="1"/>
  <c r="P8" i="2" s="1"/>
  <c r="L10" i="2"/>
  <c r="N10" i="2" s="1"/>
  <c r="P10" i="2" s="1"/>
  <c r="L12" i="2"/>
  <c r="N12" i="2" s="1"/>
  <c r="P12" i="2" s="1"/>
  <c r="L14" i="2"/>
  <c r="N14" i="2" s="1"/>
  <c r="P14" i="2" s="1"/>
  <c r="L16" i="2"/>
  <c r="N16" i="2" s="1"/>
  <c r="P16" i="2" s="1"/>
  <c r="L18" i="2"/>
  <c r="N18" i="2" s="1"/>
  <c r="P18" i="2" s="1"/>
  <c r="L20" i="2"/>
  <c r="N20" i="2" s="1"/>
  <c r="P20" i="2" s="1"/>
  <c r="L22" i="2"/>
  <c r="N22" i="2" s="1"/>
  <c r="P22" i="2" s="1"/>
  <c r="L24" i="2"/>
  <c r="N24" i="2" s="1"/>
  <c r="P24" i="2" s="1"/>
  <c r="L26" i="2"/>
  <c r="N26" i="2" s="1"/>
  <c r="P26" i="2" s="1"/>
  <c r="L28" i="2"/>
  <c r="N28" i="2" s="1"/>
  <c r="P28" i="2" s="1"/>
  <c r="L30" i="2"/>
  <c r="N30" i="2" s="1"/>
  <c r="P30" i="2" s="1"/>
  <c r="L32" i="2"/>
  <c r="N32" i="2" s="1"/>
  <c r="P32" i="2" s="1"/>
  <c r="L34" i="2"/>
  <c r="N34" i="2" s="1"/>
  <c r="P34" i="2" s="1"/>
  <c r="L36" i="2"/>
  <c r="N36" i="2" s="1"/>
  <c r="P36" i="2" s="1"/>
  <c r="C24" i="4"/>
  <c r="H52" i="1" s="1"/>
  <c r="S93" i="1" s="1"/>
  <c r="C10" i="4"/>
  <c r="H38" i="1" s="1"/>
  <c r="S90" i="1" s="1"/>
  <c r="L105" i="1"/>
  <c r="L110" i="1" s="1"/>
  <c r="L104" i="1"/>
  <c r="L107" i="1" s="1"/>
  <c r="L109" i="1" l="1"/>
  <c r="L111" i="1" s="1"/>
  <c r="T90" i="1"/>
  <c r="H69" i="1"/>
  <c r="C49" i="4"/>
  <c r="H70" i="1"/>
  <c r="L108" i="1"/>
  <c r="L112" i="1" s="1"/>
  <c r="E92" i="1" s="1"/>
  <c r="F92" i="1" s="1"/>
  <c r="D38" i="2"/>
  <c r="H68" i="1" l="1"/>
  <c r="H78" i="1"/>
  <c r="H76" i="1" s="1"/>
  <c r="P96" i="1" l="1"/>
  <c r="P95" i="1"/>
  <c r="K38" i="2"/>
  <c r="J38" i="2"/>
  <c r="S92" i="1" l="1"/>
  <c r="T93" i="1" s="1"/>
  <c r="S94" i="1" l="1"/>
  <c r="P91" i="1" l="1"/>
  <c r="O91" i="1"/>
  <c r="L94" i="1"/>
  <c r="T96" i="1" s="1"/>
  <c r="E93" i="1" s="1"/>
  <c r="F93" i="1" s="1"/>
  <c r="K94" i="1"/>
  <c r="S96" i="1" s="1"/>
  <c r="L99" i="1" l="1"/>
  <c r="L113" i="1" s="1"/>
  <c r="L100" i="1"/>
  <c r="L114" i="1" s="1"/>
  <c r="V96" i="1"/>
  <c r="M38" i="2"/>
  <c r="O38" i="2"/>
  <c r="L38" i="2"/>
  <c r="J41" i="2" s="1"/>
  <c r="U96" i="1" l="1"/>
  <c r="N38" i="2"/>
  <c r="L43" i="2"/>
  <c r="L41" i="2"/>
  <c r="J43" i="2" l="1"/>
  <c r="N41" i="2"/>
  <c r="E95" i="1" s="1"/>
  <c r="O106" i="1" l="1"/>
  <c r="P38" i="2"/>
  <c r="N43" i="2" s="1"/>
  <c r="P43" i="2" l="1"/>
  <c r="F95" i="1"/>
  <c r="O99" i="1"/>
  <c r="O100" i="1" l="1"/>
  <c r="E94" i="1" s="1"/>
  <c r="F94" i="1" s="1"/>
  <c r="F96" i="1" s="1"/>
  <c r="G96" i="1" l="1"/>
  <c r="B102" i="1" s="1"/>
  <c r="E96" i="1"/>
  <c r="D21" i="3" s="1"/>
  <c r="D23" i="3" s="1"/>
  <c r="F100" i="1" l="1"/>
  <c r="C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Nakazawa</author>
    <author>user</author>
    <author>N Akira</author>
  </authors>
  <commentList>
    <comment ref="G96" authorId="0" shapeId="0" xr:uid="{8243B53E-ADF3-1F44-B7C4-128870FC6559}">
      <text>
        <r>
          <rPr>
            <sz val="10"/>
            <color rgb="FF000000"/>
            <rFont val="Yu Gothic UI"/>
            <family val="3"/>
            <charset val="128"/>
          </rPr>
          <t>この値が申請要件であり、</t>
        </r>
        <r>
          <rPr>
            <sz val="10"/>
            <color rgb="FF000000"/>
            <rFont val="Yu Gothic UI"/>
            <family val="3"/>
            <charset val="128"/>
          </rPr>
          <t>CO2</t>
        </r>
        <r>
          <rPr>
            <sz val="10"/>
            <color rgb="FF000000"/>
            <rFont val="Yu Gothic UI"/>
            <family val="3"/>
            <charset val="128"/>
          </rPr>
          <t>削減目標になります</t>
        </r>
      </text>
    </comment>
    <comment ref="S96" authorId="1" shapeId="0" xr:uid="{45C89BD3-B0A9-4CFC-8343-5A2766DDC47C}">
      <text>
        <r>
          <rPr>
            <b/>
            <sz val="9"/>
            <color rgb="FF000000"/>
            <rFont val="MS P ゴシック"/>
            <charset val="128"/>
          </rPr>
          <t>user:</t>
        </r>
        <r>
          <rPr>
            <sz val="9"/>
            <color rgb="FF000000"/>
            <rFont val="MS P ゴシック"/>
            <charset val="128"/>
          </rPr>
          <t xml:space="preserve">
</t>
        </r>
        <r>
          <rPr>
            <sz val="9"/>
            <color rgb="FF000000"/>
            <rFont val="メイリオ"/>
            <family val="2"/>
            <charset val="128"/>
          </rPr>
          <t>全熱交換器による回収熱量を新規</t>
        </r>
        <r>
          <rPr>
            <sz val="9"/>
            <color rgb="FF000000"/>
            <rFont val="MS P ゴシック"/>
            <charset val="128"/>
          </rPr>
          <t>COP</t>
        </r>
        <r>
          <rPr>
            <sz val="9"/>
            <color rgb="FF000000"/>
            <rFont val="メイリオ"/>
            <family val="2"/>
            <charset val="128"/>
          </rPr>
          <t>で割り算し省電力量を計算した。</t>
        </r>
        <r>
          <rPr>
            <sz val="9"/>
            <color rgb="FF000000"/>
            <rFont val="MS P ゴシック"/>
            <charset val="128"/>
          </rPr>
          <t xml:space="preserve">
</t>
        </r>
      </text>
    </comment>
    <comment ref="F100" authorId="2" shapeId="0" xr:uid="{C2E24131-1518-40D8-924A-CC6EEAC47077}">
      <text>
        <r>
          <rPr>
            <b/>
            <sz val="9"/>
            <color rgb="FF000000"/>
            <rFont val="MS P ゴシック"/>
            <charset val="128"/>
          </rPr>
          <t>別紙１の＜事業の効果＞【</t>
        </r>
        <r>
          <rPr>
            <b/>
            <sz val="9"/>
            <color rgb="FF000000"/>
            <rFont val="MS P ゴシック"/>
            <charset val="128"/>
          </rPr>
          <t>CO2</t>
        </r>
        <r>
          <rPr>
            <b/>
            <sz val="9"/>
            <color rgb="FF000000"/>
            <rFont val="MS P ゴシック"/>
            <charset val="128"/>
          </rPr>
          <t>削減効果】事業実施による</t>
        </r>
        <r>
          <rPr>
            <b/>
            <sz val="9"/>
            <color rgb="FF000000"/>
            <rFont val="MS P ゴシック"/>
            <charset val="128"/>
          </rPr>
          <t>CO2</t>
        </r>
        <r>
          <rPr>
            <b/>
            <sz val="9"/>
            <color rgb="FF000000"/>
            <rFont val="MS P ゴシック"/>
            <charset val="128"/>
          </rPr>
          <t>削減量に転記してください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 Akira</author>
  </authors>
  <commentList>
    <comment ref="D23" authorId="0" shapeId="0" xr:uid="{A5910AC5-A59C-4769-872E-DBC1B8318DB4}">
      <text>
        <r>
          <rPr>
            <b/>
            <sz val="9"/>
            <color rgb="FF000000"/>
            <rFont val="MS P ゴシック"/>
            <charset val="128"/>
          </rPr>
          <t>別紙１の＜事業の効果＞【資金回収年数】④本事業による年間ランニングコスト減少額に転記してください</t>
        </r>
      </text>
    </comment>
  </commentList>
</comments>
</file>

<file path=xl/sharedStrings.xml><?xml version="1.0" encoding="utf-8"?>
<sst xmlns="http://schemas.openxmlformats.org/spreadsheetml/2006/main" count="435" uniqueCount="234">
  <si>
    <t>5月</t>
    <rPh sb="1" eb="2">
      <t>ガツ</t>
    </rPh>
    <phoneticPr fontId="3"/>
  </si>
  <si>
    <t>6月</t>
    <rPh sb="1" eb="2">
      <t>ガツ</t>
    </rPh>
    <phoneticPr fontId="3"/>
  </si>
  <si>
    <t>7月</t>
  </si>
  <si>
    <t>8月</t>
  </si>
  <si>
    <t>9月</t>
  </si>
  <si>
    <t>10月</t>
  </si>
  <si>
    <t>11月</t>
  </si>
  <si>
    <t>12月</t>
  </si>
  <si>
    <t>2月</t>
  </si>
  <si>
    <t>3月</t>
  </si>
  <si>
    <t>計</t>
    <rPh sb="0" eb="1">
      <t>ケイ</t>
    </rPh>
    <phoneticPr fontId="3"/>
  </si>
  <si>
    <t>２．機器仕様の入力</t>
    <rPh sb="2" eb="4">
      <t>キキ</t>
    </rPh>
    <rPh sb="4" eb="6">
      <t>シヨウ</t>
    </rPh>
    <rPh sb="7" eb="9">
      <t>ニュウリョク</t>
    </rPh>
    <phoneticPr fontId="3"/>
  </si>
  <si>
    <t>旧設備</t>
    <rPh sb="0" eb="3">
      <t>キュウセツビ</t>
    </rPh>
    <phoneticPr fontId="3"/>
  </si>
  <si>
    <t>新設備</t>
    <rPh sb="0" eb="3">
      <t>シンセツビ</t>
    </rPh>
    <phoneticPr fontId="3"/>
  </si>
  <si>
    <t>（１）換気設備</t>
    <rPh sb="3" eb="5">
      <t>カンキ</t>
    </rPh>
    <rPh sb="5" eb="7">
      <t>セツビ</t>
    </rPh>
    <phoneticPr fontId="3"/>
  </si>
  <si>
    <t>電気使用量[kWh]</t>
    <rPh sb="0" eb="2">
      <t>デンキ</t>
    </rPh>
    <rPh sb="2" eb="5">
      <t>シヨウリョウ</t>
    </rPh>
    <phoneticPr fontId="3"/>
  </si>
  <si>
    <t>換気設備の種類</t>
    <rPh sb="0" eb="2">
      <t>カンキ</t>
    </rPh>
    <rPh sb="2" eb="4">
      <t>セツビ</t>
    </rPh>
    <rPh sb="5" eb="7">
      <t>シュルイ</t>
    </rPh>
    <phoneticPr fontId="3"/>
  </si>
  <si>
    <t>型番</t>
    <rPh sb="0" eb="2">
      <t>カタバン</t>
    </rPh>
    <phoneticPr fontId="3"/>
  </si>
  <si>
    <t>消費電力[W]</t>
    <rPh sb="0" eb="2">
      <t>ショウヒ</t>
    </rPh>
    <rPh sb="2" eb="4">
      <t>デンリョク</t>
    </rPh>
    <phoneticPr fontId="3"/>
  </si>
  <si>
    <t>①</t>
    <phoneticPr fontId="3"/>
  </si>
  <si>
    <t>②</t>
    <phoneticPr fontId="3"/>
  </si>
  <si>
    <t>③</t>
    <phoneticPr fontId="3"/>
  </si>
  <si>
    <t>（２）空調設備</t>
    <rPh sb="3" eb="5">
      <t>クウチョウ</t>
    </rPh>
    <rPh sb="5" eb="7">
      <t>セツビ</t>
    </rPh>
    <phoneticPr fontId="3"/>
  </si>
  <si>
    <t>（３）照明設備</t>
    <rPh sb="3" eb="5">
      <t>ショウメイ</t>
    </rPh>
    <rPh sb="5" eb="7">
      <t>セツビ</t>
    </rPh>
    <phoneticPr fontId="3"/>
  </si>
  <si>
    <t>原則として「強」の値</t>
    <rPh sb="0" eb="2">
      <t>ゲンソク</t>
    </rPh>
    <rPh sb="6" eb="7">
      <t>キョウ</t>
    </rPh>
    <rPh sb="9" eb="10">
      <t>アタイ</t>
    </rPh>
    <phoneticPr fontId="3"/>
  </si>
  <si>
    <t>更新・増設・新設の区分</t>
    <rPh sb="0" eb="2">
      <t>コウシン</t>
    </rPh>
    <rPh sb="3" eb="5">
      <t>ゾウセツ</t>
    </rPh>
    <rPh sb="6" eb="8">
      <t>シンセツ</t>
    </rPh>
    <rPh sb="9" eb="11">
      <t>クブン</t>
    </rPh>
    <phoneticPr fontId="3"/>
  </si>
  <si>
    <t>各設備の仕様書から下記項目を入力してください</t>
    <rPh sb="0" eb="1">
      <t>カク</t>
    </rPh>
    <rPh sb="1" eb="3">
      <t>セツビ</t>
    </rPh>
    <rPh sb="4" eb="7">
      <t>シヨウショ</t>
    </rPh>
    <rPh sb="9" eb="11">
      <t>カキ</t>
    </rPh>
    <rPh sb="11" eb="13">
      <t>コウモク</t>
    </rPh>
    <rPh sb="14" eb="16">
      <t>ニュウリョク</t>
    </rPh>
    <phoneticPr fontId="3"/>
  </si>
  <si>
    <t>（１）電気使用量</t>
    <rPh sb="3" eb="5">
      <t>デンキ</t>
    </rPh>
    <rPh sb="5" eb="8">
      <t>シヨウリョウ</t>
    </rPh>
    <phoneticPr fontId="3"/>
  </si>
  <si>
    <t>①建物形態</t>
    <rPh sb="1" eb="3">
      <t>タテモノ</t>
    </rPh>
    <rPh sb="3" eb="5">
      <t>ケイタイ</t>
    </rPh>
    <phoneticPr fontId="3"/>
  </si>
  <si>
    <t>（２）対象となる施設や室に関する情報</t>
    <rPh sb="3" eb="5">
      <t>タイショウ</t>
    </rPh>
    <rPh sb="8" eb="10">
      <t>シセツ</t>
    </rPh>
    <rPh sb="11" eb="12">
      <t>シツ</t>
    </rPh>
    <rPh sb="13" eb="14">
      <t>カン</t>
    </rPh>
    <rPh sb="16" eb="18">
      <t>ジョウホウ</t>
    </rPh>
    <phoneticPr fontId="3"/>
  </si>
  <si>
    <t>①補助対象の有無（今回の申請で空調設備改修を行いますか？）</t>
    <rPh sb="1" eb="5">
      <t>ホジョタイショウ</t>
    </rPh>
    <rPh sb="6" eb="8">
      <t>ウム</t>
    </rPh>
    <rPh sb="9" eb="11">
      <t>コンカイ</t>
    </rPh>
    <rPh sb="12" eb="14">
      <t>シンセイ</t>
    </rPh>
    <rPh sb="15" eb="17">
      <t>クウチョウ</t>
    </rPh>
    <rPh sb="17" eb="19">
      <t>セツビ</t>
    </rPh>
    <rPh sb="19" eb="21">
      <t>カイシュウ</t>
    </rPh>
    <rPh sb="22" eb="23">
      <t>オコナ</t>
    </rPh>
    <phoneticPr fontId="3"/>
  </si>
  <si>
    <t>冷房能力[kW]</t>
    <rPh sb="0" eb="2">
      <t>レイボウ</t>
    </rPh>
    <rPh sb="2" eb="4">
      <t>ノウリョク</t>
    </rPh>
    <phoneticPr fontId="3"/>
  </si>
  <si>
    <t>設備の種類</t>
    <rPh sb="0" eb="2">
      <t>セツビ</t>
    </rPh>
    <rPh sb="3" eb="5">
      <t>シュルイ</t>
    </rPh>
    <phoneticPr fontId="3"/>
  </si>
  <si>
    <t>原則として「強」の値。単位に注意（kWでなくW）</t>
    <rPh sb="0" eb="2">
      <t>ゲンソク</t>
    </rPh>
    <rPh sb="6" eb="7">
      <t>キョウ</t>
    </rPh>
    <rPh sb="9" eb="10">
      <t>アタイ</t>
    </rPh>
    <rPh sb="11" eb="13">
      <t>タンイ</t>
    </rPh>
    <rPh sb="14" eb="16">
      <t>チュウイ</t>
    </rPh>
    <phoneticPr fontId="3"/>
  </si>
  <si>
    <t>②設備仕様の入力</t>
    <rPh sb="1" eb="5">
      <t>セツビシヨウ</t>
    </rPh>
    <rPh sb="6" eb="8">
      <t>ニュウリョク</t>
    </rPh>
    <phoneticPr fontId="3"/>
  </si>
  <si>
    <t>電力のCO2排出係数</t>
    <rPh sb="0" eb="2">
      <t>デンリョク</t>
    </rPh>
    <rPh sb="6" eb="8">
      <t>ハイシュツ</t>
    </rPh>
    <rPh sb="8" eb="10">
      <t>ケイスウ</t>
    </rPh>
    <phoneticPr fontId="6"/>
  </si>
  <si>
    <t>kgCO2/kWh</t>
    <phoneticPr fontId="6"/>
  </si>
  <si>
    <t>N0</t>
    <phoneticPr fontId="6"/>
  </si>
  <si>
    <t>場所</t>
    <rPh sb="0" eb="2">
      <t>バショ</t>
    </rPh>
    <phoneticPr fontId="6"/>
  </si>
  <si>
    <t>器具台数
(台)</t>
    <rPh sb="0" eb="2">
      <t>キグ</t>
    </rPh>
    <rPh sb="2" eb="4">
      <t>ダイスウ</t>
    </rPh>
    <rPh sb="6" eb="7">
      <t>ダイ</t>
    </rPh>
    <phoneticPr fontId="6"/>
  </si>
  <si>
    <t>1日の
点灯時間
（ｈ/日）</t>
    <rPh sb="1" eb="2">
      <t>ヒ</t>
    </rPh>
    <rPh sb="4" eb="6">
      <t>テントウ</t>
    </rPh>
    <rPh sb="6" eb="8">
      <t>ジカン</t>
    </rPh>
    <rPh sb="12" eb="13">
      <t>ヒ</t>
    </rPh>
    <phoneticPr fontId="6"/>
  </si>
  <si>
    <t>年間
点灯日数
（日）</t>
    <rPh sb="0" eb="2">
      <t>ネンカン</t>
    </rPh>
    <rPh sb="3" eb="5">
      <t>テントウ</t>
    </rPh>
    <rPh sb="5" eb="6">
      <t>ヒ</t>
    </rPh>
    <rPh sb="6" eb="7">
      <t>スウ</t>
    </rPh>
    <rPh sb="9" eb="10">
      <t>ヒ</t>
    </rPh>
    <phoneticPr fontId="6"/>
  </si>
  <si>
    <t>年間
点灯時間
（ｈ）</t>
    <rPh sb="0" eb="2">
      <t>ネンカン</t>
    </rPh>
    <rPh sb="3" eb="5">
      <t>テントウ</t>
    </rPh>
    <rPh sb="5" eb="7">
      <t>ジカン</t>
    </rPh>
    <phoneticPr fontId="6"/>
  </si>
  <si>
    <t>照明器具仕様</t>
    <rPh sb="0" eb="2">
      <t>ショウメイ</t>
    </rPh>
    <rPh sb="2" eb="4">
      <t>キグ</t>
    </rPh>
    <rPh sb="4" eb="6">
      <t>シヨウ</t>
    </rPh>
    <phoneticPr fontId="6"/>
  </si>
  <si>
    <t>機器消費電力</t>
    <rPh sb="0" eb="2">
      <t>キキ</t>
    </rPh>
    <rPh sb="2" eb="4">
      <t>ショウヒ</t>
    </rPh>
    <rPh sb="4" eb="6">
      <t>デンリョク</t>
    </rPh>
    <phoneticPr fontId="6"/>
  </si>
  <si>
    <t>機器消費電力量</t>
    <rPh sb="0" eb="2">
      <t>キキ</t>
    </rPh>
    <rPh sb="2" eb="4">
      <t>ショウヒ</t>
    </rPh>
    <rPh sb="4" eb="6">
      <t>デンリョク</t>
    </rPh>
    <rPh sb="6" eb="7">
      <t>リョウ</t>
    </rPh>
    <phoneticPr fontId="6"/>
  </si>
  <si>
    <t>CO2排出量</t>
    <rPh sb="3" eb="5">
      <t>ハイシュツ</t>
    </rPh>
    <rPh sb="5" eb="6">
      <t>リョウ</t>
    </rPh>
    <phoneticPr fontId="6"/>
  </si>
  <si>
    <t>更新前</t>
    <rPh sb="0" eb="2">
      <t>コウシン</t>
    </rPh>
    <rPh sb="2" eb="3">
      <t>マエ</t>
    </rPh>
    <phoneticPr fontId="6"/>
  </si>
  <si>
    <t>更新後</t>
    <rPh sb="0" eb="2">
      <t>コウシン</t>
    </rPh>
    <rPh sb="2" eb="3">
      <t>ゴ</t>
    </rPh>
    <phoneticPr fontId="6"/>
  </si>
  <si>
    <t>（W/台）</t>
    <rPh sb="3" eb="4">
      <t>ダイ</t>
    </rPh>
    <phoneticPr fontId="6"/>
  </si>
  <si>
    <t>（kwh）</t>
    <phoneticPr fontId="6"/>
  </si>
  <si>
    <t>（kgCO2/年）</t>
    <rPh sb="7" eb="8">
      <t>ネン</t>
    </rPh>
    <phoneticPr fontId="6"/>
  </si>
  <si>
    <t>型式</t>
    <rPh sb="0" eb="2">
      <t>カタシキ</t>
    </rPh>
    <phoneticPr fontId="6"/>
  </si>
  <si>
    <t>CO2削減量</t>
    <rPh sb="3" eb="6">
      <t>サクゲンリョウ</t>
    </rPh>
    <phoneticPr fontId="3"/>
  </si>
  <si>
    <t>CO2排出量（更新後）</t>
    <rPh sb="3" eb="6">
      <t>ハイシュツリョウ</t>
    </rPh>
    <rPh sb="7" eb="9">
      <t>コウシン</t>
    </rPh>
    <rPh sb="9" eb="10">
      <t>ゴ</t>
    </rPh>
    <phoneticPr fontId="3"/>
  </si>
  <si>
    <t>CO2削減率</t>
    <rPh sb="3" eb="6">
      <t>サクゲンリツ</t>
    </rPh>
    <phoneticPr fontId="3"/>
  </si>
  <si>
    <t>合計</t>
    <rPh sb="0" eb="2">
      <t>ゴウケイ</t>
    </rPh>
    <phoneticPr fontId="3"/>
  </si>
  <si>
    <t>今回提出する電気料金明細等に一致している必要があります</t>
    <rPh sb="0" eb="2">
      <t>コンカイ</t>
    </rPh>
    <rPh sb="2" eb="4">
      <t>テイシュツ</t>
    </rPh>
    <rPh sb="6" eb="12">
      <t>デンキリョウキンメイサイ</t>
    </rPh>
    <rPh sb="12" eb="13">
      <t>トウ</t>
    </rPh>
    <rPh sb="14" eb="16">
      <t>イッチ</t>
    </rPh>
    <rPh sb="20" eb="22">
      <t>ヒツヨウ</t>
    </rPh>
    <phoneticPr fontId="3"/>
  </si>
  <si>
    <t>３．省エネ計算結果</t>
    <rPh sb="2" eb="3">
      <t>ショウ</t>
    </rPh>
    <rPh sb="5" eb="7">
      <t>ケイサン</t>
    </rPh>
    <rPh sb="7" eb="9">
      <t>ケッカ</t>
    </rPh>
    <phoneticPr fontId="3"/>
  </si>
  <si>
    <t>冷房時総熱損失量</t>
    <rPh sb="0" eb="3">
      <t>レイボウジ</t>
    </rPh>
    <rPh sb="3" eb="4">
      <t>ソウ</t>
    </rPh>
    <rPh sb="4" eb="5">
      <t>ネツ</t>
    </rPh>
    <rPh sb="5" eb="8">
      <t>ソンシツリョウ</t>
    </rPh>
    <phoneticPr fontId="3"/>
  </si>
  <si>
    <t>暖房時総熱損失量</t>
    <rPh sb="0" eb="3">
      <t>ダンボウジ</t>
    </rPh>
    <rPh sb="3" eb="4">
      <t>ソウ</t>
    </rPh>
    <rPh sb="4" eb="5">
      <t>ネツ</t>
    </rPh>
    <rPh sb="5" eb="8">
      <t>ソンシツリョウ</t>
    </rPh>
    <phoneticPr fontId="3"/>
  </si>
  <si>
    <t>店舗</t>
    <rPh sb="0" eb="2">
      <t>テンポ</t>
    </rPh>
    <phoneticPr fontId="3"/>
  </si>
  <si>
    <t>事務所</t>
    <rPh sb="0" eb="3">
      <t>ジムショ</t>
    </rPh>
    <phoneticPr fontId="3"/>
  </si>
  <si>
    <t>空気1kgあたりの熱量kJ</t>
    <rPh sb="0" eb="2">
      <t>クウキ</t>
    </rPh>
    <rPh sb="9" eb="11">
      <t>ネツリョウ</t>
    </rPh>
    <phoneticPr fontId="3"/>
  </si>
  <si>
    <t>[kJ/kg]</t>
    <phoneticPr fontId="3"/>
  </si>
  <si>
    <t>空気密度[kg/㎥]</t>
    <rPh sb="0" eb="2">
      <t>クウキ</t>
    </rPh>
    <rPh sb="2" eb="4">
      <t>ミツド</t>
    </rPh>
    <phoneticPr fontId="3"/>
  </si>
  <si>
    <t>●全熱交換器の熱回収量</t>
    <rPh sb="1" eb="6">
      <t>ゼンネツコウカンキ</t>
    </rPh>
    <rPh sb="7" eb="8">
      <t>ネツ</t>
    </rPh>
    <rPh sb="8" eb="11">
      <t>カイシュウリョウ</t>
    </rPh>
    <phoneticPr fontId="3"/>
  </si>
  <si>
    <t>●全熱交換器の消費電力量</t>
    <rPh sb="1" eb="6">
      <t>ゼンネツコウカンキ</t>
    </rPh>
    <rPh sb="7" eb="9">
      <t>ショウヒ</t>
    </rPh>
    <rPh sb="9" eb="12">
      <t>デンリョクリョウ</t>
    </rPh>
    <phoneticPr fontId="3"/>
  </si>
  <si>
    <t>稼働時間</t>
    <rPh sb="0" eb="2">
      <t>カドウ</t>
    </rPh>
    <rPh sb="2" eb="4">
      <t>ジカン</t>
    </rPh>
    <phoneticPr fontId="3"/>
  </si>
  <si>
    <t>年間稼働時間</t>
    <rPh sb="0" eb="2">
      <t>ネンカン</t>
    </rPh>
    <rPh sb="2" eb="4">
      <t>カドウ</t>
    </rPh>
    <rPh sb="4" eb="6">
      <t>ジカン</t>
    </rPh>
    <phoneticPr fontId="3"/>
  </si>
  <si>
    <t>①店舗の場合の熱回収量[kWh]</t>
    <rPh sb="1" eb="3">
      <t>テンポ</t>
    </rPh>
    <rPh sb="4" eb="6">
      <t>バアイ</t>
    </rPh>
    <rPh sb="7" eb="8">
      <t>ネツ</t>
    </rPh>
    <rPh sb="8" eb="11">
      <t>カイシュウリョウ</t>
    </rPh>
    <phoneticPr fontId="3"/>
  </si>
  <si>
    <t>②事務所の場合の熱回収量[kWh]</t>
    <rPh sb="1" eb="4">
      <t>ジムショ</t>
    </rPh>
    <rPh sb="5" eb="7">
      <t>バアイ</t>
    </rPh>
    <rPh sb="8" eb="9">
      <t>ネツ</t>
    </rPh>
    <rPh sb="9" eb="12">
      <t>カイシュウリョウ</t>
    </rPh>
    <phoneticPr fontId="3"/>
  </si>
  <si>
    <t>③店舗</t>
    <rPh sb="1" eb="3">
      <t>テンポ</t>
    </rPh>
    <phoneticPr fontId="3"/>
  </si>
  <si>
    <t>④事務所</t>
    <rPh sb="1" eb="4">
      <t>ジムショ</t>
    </rPh>
    <phoneticPr fontId="3"/>
  </si>
  <si>
    <t>kWh</t>
    <phoneticPr fontId="3"/>
  </si>
  <si>
    <t>全熱交換器の消費電力量[kWh]</t>
    <rPh sb="0" eb="5">
      <t>ゼンネツコウカンキ</t>
    </rPh>
    <rPh sb="6" eb="8">
      <t>ショウヒ</t>
    </rPh>
    <rPh sb="8" eb="11">
      <t>デンリョクリョウ</t>
    </rPh>
    <phoneticPr fontId="3"/>
  </si>
  <si>
    <t>旧換気設備の消費電力量[kWh]</t>
    <rPh sb="0" eb="1">
      <t>キュウ</t>
    </rPh>
    <rPh sb="1" eb="3">
      <t>カンキ</t>
    </rPh>
    <rPh sb="3" eb="5">
      <t>セツビ</t>
    </rPh>
    <rPh sb="6" eb="11">
      <t>ショウヒデンリョクリョウ</t>
    </rPh>
    <phoneticPr fontId="3"/>
  </si>
  <si>
    <t>(1)全熱交換器の熱回収量の計算</t>
    <rPh sb="3" eb="5">
      <t>ゼンネツ</t>
    </rPh>
    <rPh sb="5" eb="8">
      <t>コウカンキ</t>
    </rPh>
    <rPh sb="9" eb="10">
      <t>ネツ</t>
    </rPh>
    <rPh sb="10" eb="13">
      <t>カイシュウリョウ</t>
    </rPh>
    <rPh sb="14" eb="16">
      <t>ケイサン</t>
    </rPh>
    <phoneticPr fontId="3"/>
  </si>
  <si>
    <t>(2)空調設備によるエネルギー削減量</t>
    <rPh sb="3" eb="5">
      <t>クウチョウ</t>
    </rPh>
    <rPh sb="5" eb="7">
      <t>セツビ</t>
    </rPh>
    <rPh sb="15" eb="18">
      <t>サクゲンリョウ</t>
    </rPh>
    <phoneticPr fontId="3"/>
  </si>
  <si>
    <t>冷房時年間負荷</t>
    <rPh sb="0" eb="3">
      <t>レイボウジ</t>
    </rPh>
    <rPh sb="3" eb="5">
      <t>ネンカン</t>
    </rPh>
    <rPh sb="5" eb="7">
      <t>フカ</t>
    </rPh>
    <phoneticPr fontId="3"/>
  </si>
  <si>
    <t>暖房時年間負荷</t>
    <rPh sb="0" eb="3">
      <t>ダンボウジ</t>
    </rPh>
    <rPh sb="3" eb="5">
      <t>ネンカン</t>
    </rPh>
    <rPh sb="5" eb="7">
      <t>フカ</t>
    </rPh>
    <phoneticPr fontId="3"/>
  </si>
  <si>
    <t>kW比</t>
    <rPh sb="2" eb="3">
      <t>ヒ</t>
    </rPh>
    <phoneticPr fontId="3"/>
  </si>
  <si>
    <t>計（1kW比）</t>
    <rPh sb="0" eb="1">
      <t>ケイ</t>
    </rPh>
    <rPh sb="5" eb="6">
      <t>ヒ</t>
    </rPh>
    <phoneticPr fontId="3"/>
  </si>
  <si>
    <t>改修後空調冷房能力</t>
    <rPh sb="0" eb="3">
      <t>カイシュウゴ</t>
    </rPh>
    <rPh sb="3" eb="5">
      <t>クウチョウ</t>
    </rPh>
    <rPh sb="5" eb="7">
      <t>レイボウ</t>
    </rPh>
    <rPh sb="7" eb="9">
      <t>ノウリョク</t>
    </rPh>
    <phoneticPr fontId="3"/>
  </si>
  <si>
    <t>空調改修によるエネルギー削減量=</t>
    <rPh sb="0" eb="2">
      <t>クウチョウ</t>
    </rPh>
    <rPh sb="2" eb="4">
      <t>カイシュウ</t>
    </rPh>
    <rPh sb="12" eb="14">
      <t>サクゲン</t>
    </rPh>
    <rPh sb="14" eb="15">
      <t>リョウ</t>
    </rPh>
    <phoneticPr fontId="3"/>
  </si>
  <si>
    <t>(3)照明設備によるエネルギー削減量</t>
    <rPh sb="3" eb="5">
      <t>ショウメイ</t>
    </rPh>
    <rPh sb="5" eb="7">
      <t>セツビ</t>
    </rPh>
    <rPh sb="15" eb="18">
      <t>サクゲンリョウ</t>
    </rPh>
    <phoneticPr fontId="3"/>
  </si>
  <si>
    <t>③照明設備によるエネルギー削減量</t>
    <rPh sb="1" eb="3">
      <t>ショウメイ</t>
    </rPh>
    <rPh sb="3" eb="5">
      <t>セツビ</t>
    </rPh>
    <rPh sb="13" eb="15">
      <t>サクゲン</t>
    </rPh>
    <rPh sb="15" eb="16">
      <t>リョウ</t>
    </rPh>
    <phoneticPr fontId="3"/>
  </si>
  <si>
    <t>照明シートより結果をコピー</t>
    <rPh sb="0" eb="2">
      <t>ショウメイ</t>
    </rPh>
    <rPh sb="7" eb="9">
      <t>ケッカ</t>
    </rPh>
    <phoneticPr fontId="3"/>
  </si>
  <si>
    <t>CO2排出量（更新前）kgCO2/年</t>
    <rPh sb="3" eb="6">
      <t>ハイシュツリョウ</t>
    </rPh>
    <rPh sb="7" eb="10">
      <t>コウシンマエ</t>
    </rPh>
    <phoneticPr fontId="3"/>
  </si>
  <si>
    <t>更新前消費電力量</t>
    <rPh sb="0" eb="3">
      <t>コウシンマエ</t>
    </rPh>
    <rPh sb="3" eb="5">
      <t>ショウヒ</t>
    </rPh>
    <rPh sb="5" eb="8">
      <t>デンリョクリョウ</t>
    </rPh>
    <phoneticPr fontId="3"/>
  </si>
  <si>
    <t>更新後消費電力量</t>
    <rPh sb="0" eb="3">
      <t>コウシンゴ</t>
    </rPh>
    <rPh sb="3" eb="5">
      <t>ショウヒ</t>
    </rPh>
    <rPh sb="5" eb="8">
      <t>デンリョクリョウ</t>
    </rPh>
    <phoneticPr fontId="3"/>
  </si>
  <si>
    <t>削減量 [kWh]</t>
    <rPh sb="0" eb="3">
      <t>サクゲンリョウ</t>
    </rPh>
    <phoneticPr fontId="3"/>
  </si>
  <si>
    <t>削減消費電力量</t>
    <rPh sb="0" eb="2">
      <t>サクゲン</t>
    </rPh>
    <rPh sb="2" eb="4">
      <t>ショウヒ</t>
    </rPh>
    <rPh sb="4" eb="7">
      <t>デンリョクリョウ</t>
    </rPh>
    <phoneticPr fontId="3"/>
  </si>
  <si>
    <t>プルダウン</t>
    <phoneticPr fontId="3"/>
  </si>
  <si>
    <t>要入力</t>
    <rPh sb="0" eb="1">
      <t>ヨウ</t>
    </rPh>
    <rPh sb="1" eb="3">
      <t>ニュウリョク</t>
    </rPh>
    <phoneticPr fontId="3"/>
  </si>
  <si>
    <t>自動計算</t>
    <rPh sb="0" eb="2">
      <t>ジドウ</t>
    </rPh>
    <rPh sb="2" eb="4">
      <t>ケイサン</t>
    </rPh>
    <phoneticPr fontId="3"/>
  </si>
  <si>
    <t>kgCO2/kWh</t>
    <phoneticPr fontId="3"/>
  </si>
  <si>
    <t>１．現状電気使用量の入力</t>
    <rPh sb="2" eb="4">
      <t>ゲンジョウ</t>
    </rPh>
    <rPh sb="4" eb="6">
      <t>デンキ</t>
    </rPh>
    <rPh sb="6" eb="9">
      <t>シヨウリョウ</t>
    </rPh>
    <rPh sb="10" eb="12">
      <t>ニュウリョク</t>
    </rPh>
    <phoneticPr fontId="3"/>
  </si>
  <si>
    <t>　①設備仕様の入力 　更新前の旧設備と更新後の新設備の仕様を入力してください。</t>
    <rPh sb="2" eb="6">
      <t>セツビシヨウ</t>
    </rPh>
    <rPh sb="7" eb="9">
      <t>ニュウリョク</t>
    </rPh>
    <rPh sb="11" eb="14">
      <t>コウシンマエ</t>
    </rPh>
    <rPh sb="15" eb="16">
      <t>キュウ</t>
    </rPh>
    <rPh sb="16" eb="18">
      <t>セツビ</t>
    </rPh>
    <rPh sb="19" eb="22">
      <t>コウシンゴ</t>
    </rPh>
    <rPh sb="23" eb="26">
      <t>シンセツビ</t>
    </rPh>
    <rPh sb="27" eb="29">
      <t>シヨウ</t>
    </rPh>
    <rPh sb="30" eb="32">
      <t>ニュウリョク</t>
    </rPh>
    <phoneticPr fontId="3"/>
  </si>
  <si>
    <t>大規模感染リスクを低減するための高機能換気設備の導入支援事業</t>
    <phoneticPr fontId="3"/>
  </si>
  <si>
    <t>高機能換気設備　省エネ計算シート</t>
    <rPh sb="0" eb="3">
      <t>コウキノウ</t>
    </rPh>
    <rPh sb="3" eb="5">
      <t>カンキ</t>
    </rPh>
    <rPh sb="5" eb="7">
      <t>セツビ</t>
    </rPh>
    <rPh sb="8" eb="9">
      <t>ショウ</t>
    </rPh>
    <rPh sb="11" eb="13">
      <t>ケイサン</t>
    </rPh>
    <phoneticPr fontId="3"/>
  </si>
  <si>
    <t>新築の場合、旧設備と新設備は同じ内容を入力してください</t>
    <rPh sb="0" eb="2">
      <t>シンチク</t>
    </rPh>
    <rPh sb="3" eb="5">
      <t>バアイ</t>
    </rPh>
    <rPh sb="6" eb="9">
      <t>キュウセツビ</t>
    </rPh>
    <rPh sb="10" eb="13">
      <t>シンセツビ</t>
    </rPh>
    <rPh sb="14" eb="15">
      <t>オナ</t>
    </rPh>
    <rPh sb="16" eb="18">
      <t>ナイヨウ</t>
    </rPh>
    <rPh sb="19" eb="21">
      <t>ニュウリョク</t>
    </rPh>
    <phoneticPr fontId="3"/>
  </si>
  <si>
    <t>（１）エネルギー・CO2削減量</t>
    <rPh sb="12" eb="14">
      <t>サクゲン</t>
    </rPh>
    <rPh sb="14" eb="15">
      <t>リョウ</t>
    </rPh>
    <phoneticPr fontId="3"/>
  </si>
  <si>
    <t>電力料金単価：</t>
    <rPh sb="0" eb="2">
      <t>デンリョク</t>
    </rPh>
    <rPh sb="2" eb="4">
      <t>リョウキン</t>
    </rPh>
    <rPh sb="4" eb="6">
      <t>タンカ</t>
    </rPh>
    <phoneticPr fontId="3"/>
  </si>
  <si>
    <t>電力削減量[kWh]</t>
    <rPh sb="0" eb="2">
      <t>デンリョク</t>
    </rPh>
    <rPh sb="2" eb="4">
      <t>サクゲン</t>
    </rPh>
    <rPh sb="4" eb="5">
      <t>リョウ</t>
    </rPh>
    <phoneticPr fontId="3"/>
  </si>
  <si>
    <t>円</t>
    <rPh sb="0" eb="1">
      <t>エン</t>
    </rPh>
    <phoneticPr fontId="3"/>
  </si>
  <si>
    <t>CO2排出量（kg）</t>
    <rPh sb="3" eb="5">
      <t>ハイシュツ</t>
    </rPh>
    <rPh sb="5" eb="6">
      <t>リョウ</t>
    </rPh>
    <phoneticPr fontId="3"/>
  </si>
  <si>
    <t>円/kWh</t>
    <phoneticPr fontId="3"/>
  </si>
  <si>
    <t>換気量[㎥/h]</t>
    <rPh sb="0" eb="2">
      <t>カンキ</t>
    </rPh>
    <rPh sb="2" eb="3">
      <t>リョウ</t>
    </rPh>
    <phoneticPr fontId="3"/>
  </si>
  <si>
    <t>CO2排出量（kg）</t>
  </si>
  <si>
    <t>※必要事項を入力し、左側の1～3ページまでを印刷して提出してください</t>
    <rPh sb="1" eb="3">
      <t>ヒツヨウ</t>
    </rPh>
    <rPh sb="3" eb="5">
      <t>ジコウ</t>
    </rPh>
    <rPh sb="6" eb="8">
      <t>ニュウリョク</t>
    </rPh>
    <rPh sb="10" eb="12">
      <t>ヒダリガワ</t>
    </rPh>
    <rPh sb="22" eb="24">
      <t>インサツ</t>
    </rPh>
    <rPh sb="26" eb="28">
      <t>テイシュツ</t>
    </rPh>
    <phoneticPr fontId="3"/>
  </si>
  <si>
    <t>申請者名：</t>
    <rPh sb="0" eb="3">
      <t>シンセイシャ</t>
    </rPh>
    <rPh sb="3" eb="4">
      <t>メイ</t>
    </rPh>
    <phoneticPr fontId="3"/>
  </si>
  <si>
    <t>本Excel内の「照明シート」を利用し各自作成してください。</t>
    <rPh sb="0" eb="1">
      <t>ホン</t>
    </rPh>
    <rPh sb="6" eb="7">
      <t>ナイ</t>
    </rPh>
    <rPh sb="9" eb="11">
      <t>ショウメイ</t>
    </rPh>
    <rPh sb="16" eb="18">
      <t>リヨウ</t>
    </rPh>
    <rPh sb="19" eb="21">
      <t>カクジ</t>
    </rPh>
    <rPh sb="21" eb="23">
      <t>サクセイ</t>
    </rPh>
    <phoneticPr fontId="3"/>
  </si>
  <si>
    <t>電気料金[円]</t>
    <rPh sb="0" eb="2">
      <t>デンキ</t>
    </rPh>
    <rPh sb="2" eb="4">
      <t>リョウキン</t>
    </rPh>
    <rPh sb="5" eb="6">
      <t>エン</t>
    </rPh>
    <phoneticPr fontId="3"/>
  </si>
  <si>
    <t>ランニングコスト計算書</t>
    <rPh sb="8" eb="11">
      <t>ケイサンショ</t>
    </rPh>
    <phoneticPr fontId="3"/>
  </si>
  <si>
    <t>●電気料金</t>
    <rPh sb="1" eb="3">
      <t>デンキ</t>
    </rPh>
    <rPh sb="3" eb="5">
      <t>リョウキン</t>
    </rPh>
    <phoneticPr fontId="3"/>
  </si>
  <si>
    <t>●電気使用量</t>
    <rPh sb="1" eb="3">
      <t>デンキ</t>
    </rPh>
    <rPh sb="3" eb="6">
      <t>シヨウリョウ</t>
    </rPh>
    <phoneticPr fontId="3"/>
  </si>
  <si>
    <t>照明改修の省エネ（CO2削減量）計算シート</t>
    <rPh sb="0" eb="2">
      <t>ショウメイ</t>
    </rPh>
    <rPh sb="2" eb="4">
      <t>カイシュウ</t>
    </rPh>
    <rPh sb="5" eb="6">
      <t>ショウ</t>
    </rPh>
    <rPh sb="12" eb="14">
      <t>サクゲン</t>
    </rPh>
    <rPh sb="14" eb="15">
      <t>リョウ</t>
    </rPh>
    <rPh sb="16" eb="18">
      <t>ケイサン</t>
    </rPh>
    <phoneticPr fontId="6"/>
  </si>
  <si>
    <t>削減電力使用量</t>
    <rPh sb="0" eb="2">
      <t>サクゲン</t>
    </rPh>
    <rPh sb="2" eb="4">
      <t>デンリョク</t>
    </rPh>
    <rPh sb="4" eb="7">
      <t>シヨウリョウ</t>
    </rPh>
    <phoneticPr fontId="3"/>
  </si>
  <si>
    <t>施設全体のCO2削減率</t>
    <rPh sb="0" eb="2">
      <t>シセツ</t>
    </rPh>
    <rPh sb="2" eb="4">
      <t>ゼンタイ</t>
    </rPh>
    <rPh sb="8" eb="11">
      <t>サクゲンリツ</t>
    </rPh>
    <phoneticPr fontId="3"/>
  </si>
  <si>
    <t>新築の場合は更新前と更新後に同じ内容を入力してください</t>
    <phoneticPr fontId="3"/>
  </si>
  <si>
    <t>b換気量*熱交換効率</t>
    <rPh sb="1" eb="3">
      <t>カンキ</t>
    </rPh>
    <rPh sb="3" eb="4">
      <t>リョウ</t>
    </rPh>
    <rPh sb="5" eb="10">
      <t>ネツコウカンコウリツ</t>
    </rPh>
    <phoneticPr fontId="3"/>
  </si>
  <si>
    <t>a旧換気量計</t>
    <rPh sb="1" eb="2">
      <t>キュウ</t>
    </rPh>
    <rPh sb="2" eb="5">
      <t>カンキリョウ</t>
    </rPh>
    <rPh sb="5" eb="6">
      <t>ケイ</t>
    </rPh>
    <phoneticPr fontId="3"/>
  </si>
  <si>
    <t>c新換気量計</t>
    <rPh sb="1" eb="2">
      <t>シン</t>
    </rPh>
    <rPh sb="2" eb="5">
      <t>カンキリョウ</t>
    </rPh>
    <rPh sb="5" eb="6">
      <t>ケイ</t>
    </rPh>
    <phoneticPr fontId="3"/>
  </si>
  <si>
    <t>d新換気量*熱交換効率</t>
    <rPh sb="1" eb="2">
      <t>シン</t>
    </rPh>
    <rPh sb="2" eb="4">
      <t>カンキ</t>
    </rPh>
    <rPh sb="4" eb="5">
      <t>リョウ</t>
    </rPh>
    <rPh sb="6" eb="11">
      <t>ネツコウカンコウリツ</t>
    </rPh>
    <phoneticPr fontId="3"/>
  </si>
  <si>
    <t>X従来空調負荷</t>
    <rPh sb="1" eb="3">
      <t>ジュウライ</t>
    </rPh>
    <rPh sb="3" eb="5">
      <t>クウチョウ</t>
    </rPh>
    <rPh sb="5" eb="7">
      <t>フカ</t>
    </rPh>
    <phoneticPr fontId="3"/>
  </si>
  <si>
    <t>Y新設空調負荷</t>
    <rPh sb="1" eb="3">
      <t>シンセツ</t>
    </rPh>
    <rPh sb="3" eb="5">
      <t>クウチョウ</t>
    </rPh>
    <rPh sb="5" eb="7">
      <t>フカ</t>
    </rPh>
    <phoneticPr fontId="3"/>
  </si>
  <si>
    <t>省エネ空気量X-Y</t>
    <rPh sb="0" eb="1">
      <t>ショウ</t>
    </rPh>
    <rPh sb="3" eb="5">
      <t>クウキ</t>
    </rPh>
    <rPh sb="5" eb="6">
      <t>リョウ</t>
    </rPh>
    <phoneticPr fontId="3"/>
  </si>
  <si>
    <t>y=c-d</t>
    <phoneticPr fontId="3"/>
  </si>
  <si>
    <t>省エネ量</t>
    <rPh sb="0" eb="1">
      <t>ショウ</t>
    </rPh>
    <rPh sb="3" eb="4">
      <t>リョウ</t>
    </rPh>
    <phoneticPr fontId="3"/>
  </si>
  <si>
    <t>換気設備の電力消費量を加味</t>
    <rPh sb="0" eb="2">
      <t>カンキ</t>
    </rPh>
    <rPh sb="2" eb="4">
      <t>セツビ</t>
    </rPh>
    <rPh sb="5" eb="7">
      <t>デンリョク</t>
    </rPh>
    <rPh sb="7" eb="9">
      <t>ショウヒ</t>
    </rPh>
    <rPh sb="9" eb="10">
      <t>リョウ</t>
    </rPh>
    <rPh sb="11" eb="13">
      <t>カミ</t>
    </rPh>
    <phoneticPr fontId="3"/>
  </si>
  <si>
    <t>X=a-b</t>
    <phoneticPr fontId="3"/>
  </si>
  <si>
    <t>tCO2/年</t>
    <rPh sb="5" eb="6">
      <t>ネン</t>
    </rPh>
    <phoneticPr fontId="3"/>
  </si>
  <si>
    <r>
      <t xml:space="preserve">電力削減量×電気料金単価
</t>
    </r>
    <r>
      <rPr>
        <sz val="10"/>
        <color rgb="FFFF0000"/>
        <rFont val="メイリオ"/>
        <family val="3"/>
        <charset val="128"/>
      </rPr>
      <t>年間ランニングコスト減少額</t>
    </r>
    <rPh sb="0" eb="2">
      <t>デンリョク</t>
    </rPh>
    <rPh sb="2" eb="5">
      <t>サクゲンリョウ</t>
    </rPh>
    <rPh sb="6" eb="8">
      <t>デンキ</t>
    </rPh>
    <rPh sb="8" eb="10">
      <t>リョウキン</t>
    </rPh>
    <rPh sb="10" eb="12">
      <t>タンカ</t>
    </rPh>
    <rPh sb="13" eb="15">
      <t>ネンカン</t>
    </rPh>
    <rPh sb="23" eb="26">
      <t>ゲンショウガク</t>
    </rPh>
    <phoneticPr fontId="3"/>
  </si>
  <si>
    <t>※APF条件（東京、室内夏27度冬20度、湿度50％、過去10年間の温湿度より）</t>
    <rPh sb="4" eb="6">
      <t>ジョウケン</t>
    </rPh>
    <rPh sb="7" eb="9">
      <t>トウキョウ</t>
    </rPh>
    <rPh sb="10" eb="12">
      <t>シツナイ</t>
    </rPh>
    <rPh sb="12" eb="13">
      <t>ナツ</t>
    </rPh>
    <rPh sb="15" eb="16">
      <t>ド</t>
    </rPh>
    <rPh sb="16" eb="17">
      <t>フユ</t>
    </rPh>
    <rPh sb="19" eb="20">
      <t>ド</t>
    </rPh>
    <rPh sb="21" eb="23">
      <t>シツド</t>
    </rPh>
    <rPh sb="27" eb="29">
      <t>カコ</t>
    </rPh>
    <rPh sb="31" eb="33">
      <t>ネンカン</t>
    </rPh>
    <rPh sb="34" eb="37">
      <t>オンシツド</t>
    </rPh>
    <phoneticPr fontId="3"/>
  </si>
  <si>
    <t>全熱交換器</t>
  </si>
  <si>
    <t>④</t>
    <phoneticPr fontId="3"/>
  </si>
  <si>
    <t>⑤</t>
    <phoneticPr fontId="3"/>
  </si>
  <si>
    <t>更新</t>
  </si>
  <si>
    <t>いいえ</t>
  </si>
  <si>
    <t>※照明器具が古く、仕様の確認ができないため、蛍光灯から算出した消費電力で入力。メーカーに確認済み。No.1器具以外はメーカーからの仕様書に消費電力を記入したものを入手済み。</t>
    <rPh sb="9" eb="11">
      <t>シヨウ</t>
    </rPh>
    <rPh sb="53" eb="55">
      <t>キグ</t>
    </rPh>
    <rPh sb="55" eb="57">
      <t>イガイ</t>
    </rPh>
    <rPh sb="65" eb="68">
      <t>シヨウショ</t>
    </rPh>
    <rPh sb="69" eb="71">
      <t>ショウヒ</t>
    </rPh>
    <rPh sb="71" eb="73">
      <t>デンリョク</t>
    </rPh>
    <rPh sb="74" eb="76">
      <t>キニュウ</t>
    </rPh>
    <rPh sb="81" eb="83">
      <t>ニュウシュ</t>
    </rPh>
    <rPh sb="83" eb="84">
      <t>ズ</t>
    </rPh>
    <phoneticPr fontId="3"/>
  </si>
  <si>
    <t>施設全体</t>
  </si>
  <si>
    <t>台数</t>
    <rPh sb="0" eb="2">
      <t>ダイスウ</t>
    </rPh>
    <phoneticPr fontId="3"/>
  </si>
  <si>
    <t>型番</t>
    <rPh sb="0" eb="2">
      <t>カタバン</t>
    </rPh>
    <phoneticPr fontId="3"/>
  </si>
  <si>
    <t>旧設備</t>
    <rPh sb="0" eb="1">
      <t>キュウ</t>
    </rPh>
    <rPh sb="1" eb="3">
      <t>セツビ</t>
    </rPh>
    <phoneticPr fontId="3"/>
  </si>
  <si>
    <t>新設備</t>
    <rPh sb="0" eb="3">
      <t>シンセツビ</t>
    </rPh>
    <phoneticPr fontId="3"/>
  </si>
  <si>
    <t>APF</t>
    <phoneticPr fontId="3"/>
  </si>
  <si>
    <t>熱交換     冷房
効率[%]　暖房</t>
    <rPh sb="0" eb="1">
      <t>ネツ</t>
    </rPh>
    <rPh sb="1" eb="3">
      <t>コウカン</t>
    </rPh>
    <rPh sb="8" eb="10">
      <t>レイボウ</t>
    </rPh>
    <rPh sb="11" eb="13">
      <t>コウリツ</t>
    </rPh>
    <rPh sb="17" eb="19">
      <t>ダンボウ</t>
    </rPh>
    <phoneticPr fontId="3"/>
  </si>
  <si>
    <t>②空調設備による
     エネルギー削減量</t>
    <rPh sb="1" eb="3">
      <t>クウチョウ</t>
    </rPh>
    <rPh sb="3" eb="5">
      <t>セツビ</t>
    </rPh>
    <rPh sb="19" eb="22">
      <t>サクゲンリョウ</t>
    </rPh>
    <phoneticPr fontId="3"/>
  </si>
  <si>
    <t>全熱回収分</t>
    <rPh sb="0" eb="1">
      <t>ゼン</t>
    </rPh>
    <rPh sb="1" eb="2">
      <t>ネツ</t>
    </rPh>
    <rPh sb="2" eb="4">
      <t>カイシュウ</t>
    </rPh>
    <rPh sb="4" eb="5">
      <t>ブン</t>
    </rPh>
    <phoneticPr fontId="3"/>
  </si>
  <si>
    <t>空調改善分</t>
    <rPh sb="0" eb="2">
      <t>クウチョウ</t>
    </rPh>
    <rPh sb="2" eb="4">
      <t>カイゼン</t>
    </rPh>
    <rPh sb="4" eb="5">
      <t>ブン</t>
    </rPh>
    <phoneticPr fontId="3"/>
  </si>
  <si>
    <t>①換気設備改修による電力削減量（旧―新）</t>
    <rPh sb="1" eb="3">
      <t>カンキ</t>
    </rPh>
    <rPh sb="3" eb="5">
      <t>セツビ</t>
    </rPh>
    <rPh sb="5" eb="7">
      <t>カイシュウ</t>
    </rPh>
    <rPh sb="10" eb="12">
      <t>デンリョク</t>
    </rPh>
    <rPh sb="12" eb="14">
      <t>サクゲン</t>
    </rPh>
    <rPh sb="14" eb="15">
      <t>リョウ</t>
    </rPh>
    <rPh sb="16" eb="17">
      <t>キュウ</t>
    </rPh>
    <rPh sb="18" eb="19">
      <t>シン</t>
    </rPh>
    <phoneticPr fontId="3"/>
  </si>
  <si>
    <t>改修による電力削減量（旧ー新）</t>
    <rPh sb="0" eb="2">
      <t>カイシュウ</t>
    </rPh>
    <rPh sb="5" eb="7">
      <t>デンリョク</t>
    </rPh>
    <rPh sb="7" eb="9">
      <t>サクゲン</t>
    </rPh>
    <rPh sb="9" eb="10">
      <t>リョウ</t>
    </rPh>
    <rPh sb="11" eb="12">
      <t>キュウ</t>
    </rPh>
    <rPh sb="13" eb="14">
      <t>シン</t>
    </rPh>
    <phoneticPr fontId="3"/>
  </si>
  <si>
    <t>③既存改修・新築の区分</t>
    <rPh sb="1" eb="3">
      <t>キゾン</t>
    </rPh>
    <rPh sb="3" eb="5">
      <t>カイシュウ</t>
    </rPh>
    <rPh sb="6" eb="8">
      <t>シンチク</t>
    </rPh>
    <rPh sb="9" eb="11">
      <t>クブン</t>
    </rPh>
    <phoneticPr fontId="3"/>
  </si>
  <si>
    <t>②設備規模</t>
    <rPh sb="1" eb="3">
      <t>セツビ</t>
    </rPh>
    <rPh sb="3" eb="5">
      <t>キボ</t>
    </rPh>
    <phoneticPr fontId="3"/>
  </si>
  <si>
    <t>※事務所ビル、店舗の区分については、右表から</t>
    <rPh sb="1" eb="4">
      <t>ジムショ</t>
    </rPh>
    <rPh sb="7" eb="9">
      <t>テンポ</t>
    </rPh>
    <rPh sb="10" eb="12">
      <t>クブン</t>
    </rPh>
    <rPh sb="18" eb="19">
      <t>ミギ</t>
    </rPh>
    <rPh sb="19" eb="20">
      <t>ヒョウ</t>
    </rPh>
    <phoneticPr fontId="3"/>
  </si>
  <si>
    <t>　*熱交換効率はエンタルビ効率を記載して下さい。温度交換効率の場合は回収量が0.4倍になります。</t>
    <rPh sb="2" eb="5">
      <t>ネツコウカン</t>
    </rPh>
    <rPh sb="5" eb="7">
      <t>コウリツ</t>
    </rPh>
    <rPh sb="13" eb="15">
      <t>コウリツ</t>
    </rPh>
    <rPh sb="16" eb="18">
      <t>キサイ</t>
    </rPh>
    <rPh sb="20" eb="21">
      <t>クダ</t>
    </rPh>
    <rPh sb="24" eb="26">
      <t>オンド</t>
    </rPh>
    <rPh sb="26" eb="28">
      <t>コウカン</t>
    </rPh>
    <rPh sb="28" eb="30">
      <t>コウリツ</t>
    </rPh>
    <rPh sb="31" eb="33">
      <t>バアイ</t>
    </rPh>
    <rPh sb="34" eb="36">
      <t>カイシュウ</t>
    </rPh>
    <rPh sb="36" eb="37">
      <t>リョウ</t>
    </rPh>
    <rPh sb="41" eb="42">
      <t>バイ</t>
    </rPh>
    <phoneticPr fontId="3"/>
  </si>
  <si>
    <t>⑥</t>
    <phoneticPr fontId="3"/>
  </si>
  <si>
    <t>⑦</t>
    <phoneticPr fontId="3"/>
  </si>
  <si>
    <t>⑧</t>
    <phoneticPr fontId="3"/>
  </si>
  <si>
    <t>⑨</t>
    <phoneticPr fontId="3"/>
  </si>
  <si>
    <t>⑩</t>
    <phoneticPr fontId="3"/>
  </si>
  <si>
    <t>機械換気（換気扇等）</t>
  </si>
  <si>
    <t>［換気設備の仕様入力］</t>
    <rPh sb="1" eb="3">
      <t>カンキ</t>
    </rPh>
    <rPh sb="3" eb="5">
      <t>セツビ</t>
    </rPh>
    <rPh sb="6" eb="8">
      <t>シヨウ</t>
    </rPh>
    <rPh sb="8" eb="10">
      <t>ニュウリョク</t>
    </rPh>
    <phoneticPr fontId="3"/>
  </si>
  <si>
    <t>［空調設備の仕様入力］</t>
    <rPh sb="1" eb="3">
      <t>クウチョウ</t>
    </rPh>
    <rPh sb="3" eb="5">
      <t>セツビ</t>
    </rPh>
    <rPh sb="6" eb="8">
      <t>シヨウ</t>
    </rPh>
    <rPh sb="8" eb="10">
      <t>ニュウリョク</t>
    </rPh>
    <phoneticPr fontId="3"/>
  </si>
  <si>
    <t>プルダウン
から選択</t>
    <rPh sb="8" eb="10">
      <t>センタク</t>
    </rPh>
    <phoneticPr fontId="3"/>
  </si>
  <si>
    <t>全熱交換器</t>
    <rPh sb="0" eb="1">
      <t>ゼン</t>
    </rPh>
    <rPh sb="1" eb="2">
      <t>ネツ</t>
    </rPh>
    <rPh sb="2" eb="5">
      <t>コウカンキ</t>
    </rPh>
    <phoneticPr fontId="3"/>
  </si>
  <si>
    <t xml:space="preserve"> *熱交換効率はエンタルビ効率を記載して下さい。温度交換効率(顕熱交換器)の場合は回収量が0.4倍になります。</t>
    <rPh sb="2" eb="5">
      <t>ネツコウカン</t>
    </rPh>
    <rPh sb="5" eb="7">
      <t>コウリツ</t>
    </rPh>
    <rPh sb="13" eb="15">
      <t>コウリツ</t>
    </rPh>
    <rPh sb="16" eb="18">
      <t>キサイ</t>
    </rPh>
    <rPh sb="20" eb="21">
      <t>クダ</t>
    </rPh>
    <rPh sb="24" eb="26">
      <t>オンド</t>
    </rPh>
    <rPh sb="26" eb="28">
      <t>コウカン</t>
    </rPh>
    <rPh sb="28" eb="30">
      <t>コウリツ</t>
    </rPh>
    <rPh sb="31" eb="33">
      <t>ケンネツ</t>
    </rPh>
    <rPh sb="33" eb="36">
      <t>コウカンキ</t>
    </rPh>
    <rPh sb="38" eb="40">
      <t>バアイ</t>
    </rPh>
    <rPh sb="41" eb="43">
      <t>カイシュウ</t>
    </rPh>
    <rPh sb="43" eb="44">
      <t>リョウ</t>
    </rPh>
    <rPh sb="48" eb="49">
      <t>バイ</t>
    </rPh>
    <phoneticPr fontId="3"/>
  </si>
  <si>
    <t>全熱交換器の場合は冷房時と暖房時のエンタルピ交換効率を入力。</t>
    <rPh sb="0" eb="5">
      <t>ゼンネツコウカンキ</t>
    </rPh>
    <rPh sb="6" eb="8">
      <t>バアイ</t>
    </rPh>
    <rPh sb="13" eb="15">
      <t>ダンボウ</t>
    </rPh>
    <rPh sb="15" eb="16">
      <t>ジ</t>
    </rPh>
    <phoneticPr fontId="3"/>
  </si>
  <si>
    <t xml:space="preserve"> *熱交換効率はエンタルビ効率を記載して下さい。</t>
    <rPh sb="2" eb="5">
      <t>ネツコウカン</t>
    </rPh>
    <rPh sb="5" eb="7">
      <t>コウリツ</t>
    </rPh>
    <rPh sb="13" eb="15">
      <t>コウリツ</t>
    </rPh>
    <rPh sb="16" eb="18">
      <t>キサイ</t>
    </rPh>
    <rPh sb="20" eb="21">
      <t>クダ</t>
    </rPh>
    <phoneticPr fontId="3"/>
  </si>
  <si>
    <t>顕熱交換器(温度交換率)の場合は冷房時のみに記載して下さい。回収量は0.4倍として計算されます</t>
    <rPh sb="0" eb="2">
      <t>ケンネツ</t>
    </rPh>
    <rPh sb="2" eb="5">
      <t>コウカンキ</t>
    </rPh>
    <rPh sb="6" eb="8">
      <t>オンド</t>
    </rPh>
    <rPh sb="8" eb="10">
      <t>コウカン</t>
    </rPh>
    <rPh sb="10" eb="11">
      <t>リツ</t>
    </rPh>
    <rPh sb="13" eb="15">
      <t>バアイ</t>
    </rPh>
    <rPh sb="16" eb="18">
      <t>レイボウ</t>
    </rPh>
    <rPh sb="18" eb="19">
      <t>ジ</t>
    </rPh>
    <rPh sb="22" eb="24">
      <t>キサイ</t>
    </rPh>
    <rPh sb="26" eb="27">
      <t>クダ</t>
    </rPh>
    <rPh sb="30" eb="32">
      <t>カイシュウ</t>
    </rPh>
    <rPh sb="32" eb="33">
      <t>リョウ</t>
    </rPh>
    <rPh sb="37" eb="38">
      <t>バイ</t>
    </rPh>
    <rPh sb="41" eb="43">
      <t>ケイサン</t>
    </rPh>
    <phoneticPr fontId="3"/>
  </si>
  <si>
    <t>※本シートを作成するにあたって、下記の資料が必要になります</t>
    <rPh sb="1" eb="2">
      <t>ホン</t>
    </rPh>
    <rPh sb="6" eb="8">
      <t>サクセイ</t>
    </rPh>
    <rPh sb="16" eb="18">
      <t>カキ</t>
    </rPh>
    <rPh sb="19" eb="21">
      <t>シリョウ</t>
    </rPh>
    <rPh sb="22" eb="24">
      <t>ヒツヨウ</t>
    </rPh>
    <phoneticPr fontId="3"/>
  </si>
  <si>
    <t>※CO2削減量は補助事業実施年度の翌年度1年間（4月～3月）の1年間の報告義務があります</t>
    <rPh sb="14" eb="16">
      <t xml:space="preserve">ネンド </t>
    </rPh>
    <rPh sb="17" eb="20">
      <t xml:space="preserve">ヨクネンド </t>
    </rPh>
    <phoneticPr fontId="3"/>
  </si>
  <si>
    <t>今回新たに更新・増設等する設備並びに、既存の換気扇を残し継続使用する旧設備の内容を入力してください</t>
  </si>
  <si>
    <t>今回新たに更新・増設等する設備並びに、既存の空調設備を残し継続使用する旧設備の内容を入力してください</t>
    <rPh sb="22" eb="24">
      <t>クウチョウ</t>
    </rPh>
    <rPh sb="24" eb="26">
      <t>セツビ</t>
    </rPh>
    <phoneticPr fontId="3"/>
  </si>
  <si>
    <t>継続する旧設備は新設備に同じ内容を記入して下さい</t>
    <rPh sb="0" eb="2">
      <t>ケイゾク</t>
    </rPh>
    <rPh sb="4" eb="7">
      <t>キュウセツビ</t>
    </rPh>
    <rPh sb="8" eb="11">
      <t>シンセツビ</t>
    </rPh>
    <rPh sb="12" eb="13">
      <t>オナ</t>
    </rPh>
    <rPh sb="14" eb="16">
      <t>ナイヨウ</t>
    </rPh>
    <rPh sb="17" eb="19">
      <t>キニュウ</t>
    </rPh>
    <rPh sb="21" eb="22">
      <t>クダ</t>
    </rPh>
    <phoneticPr fontId="3"/>
  </si>
  <si>
    <t>全熱による熱回収量+改修による電力削減量</t>
    <rPh sb="0" eb="2">
      <t>ゼンネツ</t>
    </rPh>
    <rPh sb="5" eb="6">
      <t>ネツ</t>
    </rPh>
    <rPh sb="6" eb="8">
      <t>カイシュウ</t>
    </rPh>
    <rPh sb="8" eb="9">
      <t>リョウ</t>
    </rPh>
    <phoneticPr fontId="3"/>
  </si>
  <si>
    <t>店舗①+③</t>
    <rPh sb="0" eb="2">
      <t>テンポ</t>
    </rPh>
    <phoneticPr fontId="3"/>
  </si>
  <si>
    <t>事務所②+④</t>
    <rPh sb="0" eb="3">
      <t>ジムショ</t>
    </rPh>
    <phoneticPr fontId="3"/>
  </si>
  <si>
    <t>冷房消費電力[kW]</t>
    <rPh sb="0" eb="2">
      <t>レイボウ</t>
    </rPh>
    <rPh sb="2" eb="4">
      <t>ショウヒ</t>
    </rPh>
    <rPh sb="4" eb="6">
      <t>デンリョク</t>
    </rPh>
    <phoneticPr fontId="3"/>
  </si>
  <si>
    <t>冷房COP</t>
    <rPh sb="0" eb="2">
      <t>レイボウ</t>
    </rPh>
    <phoneticPr fontId="3"/>
  </si>
  <si>
    <t>ビル用マルチ室外機</t>
  </si>
  <si>
    <t>ビル用マルチ室内機</t>
  </si>
  <si>
    <t>CO2削減量[tCO2/年]</t>
    <rPh sb="3" eb="6">
      <t>サクゲンリョウ</t>
    </rPh>
    <phoneticPr fontId="3"/>
  </si>
  <si>
    <t>事務所</t>
  </si>
  <si>
    <t xml:space="preserve"> *新設の場合は同風量の機械換気があったと見なし、換気量の0.11倍を消費電力とします</t>
    <rPh sb="2" eb="4">
      <t>シンセツ</t>
    </rPh>
    <rPh sb="5" eb="7">
      <t>バアイ</t>
    </rPh>
    <rPh sb="8" eb="9">
      <t>ドウ</t>
    </rPh>
    <rPh sb="9" eb="11">
      <t>フウリョウ</t>
    </rPh>
    <rPh sb="12" eb="14">
      <t>キカイ</t>
    </rPh>
    <rPh sb="14" eb="16">
      <t>カンキ</t>
    </rPh>
    <rPh sb="21" eb="22">
      <t>ミ</t>
    </rPh>
    <rPh sb="25" eb="28">
      <t>カンキリョウ</t>
    </rPh>
    <rPh sb="33" eb="34">
      <t>バイ</t>
    </rPh>
    <rPh sb="35" eb="37">
      <t>ショウヒ</t>
    </rPh>
    <rPh sb="37" eb="39">
      <t>デンリョク</t>
    </rPh>
    <phoneticPr fontId="3"/>
  </si>
  <si>
    <t>※換気、空調設備の入力は必須、照明は計算対象にする場合のみ記入</t>
    <rPh sb="1" eb="3">
      <t>カンキ</t>
    </rPh>
    <rPh sb="4" eb="6">
      <t xml:space="preserve">クウチョウ </t>
    </rPh>
    <rPh sb="6" eb="8">
      <t>セツビ</t>
    </rPh>
    <rPh sb="9" eb="11">
      <t>ニュウリョク</t>
    </rPh>
    <rPh sb="12" eb="14">
      <t>ヒッス</t>
    </rPh>
    <rPh sb="15" eb="17">
      <t>ショウメイ</t>
    </rPh>
    <rPh sb="20" eb="22">
      <t>ホジョタイショウ</t>
    </rPh>
    <rPh sb="25" eb="27">
      <t>バアイ</t>
    </rPh>
    <rPh sb="29" eb="31">
      <t>キニュウ</t>
    </rPh>
    <phoneticPr fontId="3"/>
  </si>
  <si>
    <t>・令和2年度または元年度の月別電力使用量及び電気料金（必要に応じガスや燃料）</t>
    <rPh sb="1" eb="3">
      <t xml:space="preserve">レイワ２ネンド </t>
    </rPh>
    <rPh sb="9" eb="12">
      <t xml:space="preserve">ガンネンド </t>
    </rPh>
    <rPh sb="13" eb="15">
      <t>ツキベツ</t>
    </rPh>
    <rPh sb="15" eb="17">
      <t>デンリョク</t>
    </rPh>
    <rPh sb="17" eb="20">
      <t>シヨウリョウ</t>
    </rPh>
    <rPh sb="20" eb="21">
      <t>オヨ</t>
    </rPh>
    <rPh sb="22" eb="24">
      <t>デンキ</t>
    </rPh>
    <rPh sb="24" eb="26">
      <t>リョウキン</t>
    </rPh>
    <rPh sb="27" eb="29">
      <t xml:space="preserve">ヒツヨウニオウジ </t>
    </rPh>
    <rPh sb="35" eb="37">
      <t xml:space="preserve">ネンリョウ </t>
    </rPh>
    <phoneticPr fontId="3"/>
  </si>
  <si>
    <t>・旧設備の仕様書（ない場合は銘板写真等）</t>
    <rPh sb="1" eb="2">
      <t>キュウ</t>
    </rPh>
    <rPh sb="2" eb="4">
      <t>セツビ</t>
    </rPh>
    <rPh sb="5" eb="8">
      <t>シヨウショ</t>
    </rPh>
    <rPh sb="14" eb="18">
      <t>メイ</t>
    </rPh>
    <rPh sb="18" eb="19">
      <t xml:space="preserve">トウ </t>
    </rPh>
    <phoneticPr fontId="3"/>
  </si>
  <si>
    <t>・新設備の仕様書</t>
    <rPh sb="1" eb="4">
      <t>シンセツビ</t>
    </rPh>
    <rPh sb="5" eb="8">
      <t>シヨウショ</t>
    </rPh>
    <phoneticPr fontId="3"/>
  </si>
  <si>
    <t>「ランニングコスト計算シート」に電力使用量と電気料金を入力してください</t>
    <rPh sb="9" eb="11">
      <t>ケイサン</t>
    </rPh>
    <rPh sb="16" eb="20">
      <t xml:space="preserve">デンリョクシヨウロウ </t>
    </rPh>
    <rPh sb="20" eb="21">
      <t xml:space="preserve">リョウ </t>
    </rPh>
    <rPh sb="22" eb="24">
      <t>デンキ</t>
    </rPh>
    <rPh sb="24" eb="26">
      <t>リョウキン</t>
    </rPh>
    <rPh sb="27" eb="29">
      <t>ニュウリョク</t>
    </rPh>
    <phoneticPr fontId="3"/>
  </si>
  <si>
    <t>令和2年度（2020年度）の電気使用量を月ごとに下記に入力してください。ただし令和2年度（2020年度）に休業要請に従い休業した等により、</t>
    <rPh sb="0" eb="2">
      <t>レイワ</t>
    </rPh>
    <rPh sb="3" eb="5">
      <t>ネンド</t>
    </rPh>
    <rPh sb="10" eb="12">
      <t>ネンド</t>
    </rPh>
    <rPh sb="14" eb="16">
      <t>デンキ</t>
    </rPh>
    <rPh sb="16" eb="19">
      <t>シヨウリョウ</t>
    </rPh>
    <rPh sb="20" eb="21">
      <t>ツキ</t>
    </rPh>
    <rPh sb="24" eb="26">
      <t>カキ</t>
    </rPh>
    <rPh sb="27" eb="29">
      <t>ニュウリョク</t>
    </rPh>
    <phoneticPr fontId="3"/>
  </si>
  <si>
    <t>●年度を選択</t>
    <rPh sb="0" eb="1">
      <t>●</t>
    </rPh>
    <rPh sb="1" eb="3">
      <t xml:space="preserve">ネンド </t>
    </rPh>
    <rPh sb="4" eb="6">
      <t xml:space="preserve">センタク </t>
    </rPh>
    <phoneticPr fontId="3"/>
  </si>
  <si>
    <t>2020年度</t>
  </si>
  <si>
    <t>更新前の現在稼働している設備について記入してください。設備が一つの場合は②以降は入力不要</t>
    <rPh sb="0" eb="3">
      <t>コウシンマエ</t>
    </rPh>
    <rPh sb="4" eb="6">
      <t>ゲンザイ</t>
    </rPh>
    <rPh sb="6" eb="8">
      <t>カドウ</t>
    </rPh>
    <rPh sb="12" eb="14">
      <t>セツビ</t>
    </rPh>
    <rPh sb="18" eb="20">
      <t>キニュウ</t>
    </rPh>
    <rPh sb="30" eb="31">
      <t xml:space="preserve">ヒトツ </t>
    </rPh>
    <phoneticPr fontId="3"/>
  </si>
  <si>
    <t>ビル用マルチエアコンは室外機と室内機の両方を入力し、室内機の冷房能力欄は空白にして下さい</t>
    <rPh sb="11" eb="14">
      <t xml:space="preserve">シツガイキト </t>
    </rPh>
    <rPh sb="15" eb="18">
      <t>シツナイキ</t>
    </rPh>
    <rPh sb="19" eb="21">
      <t xml:space="preserve">リョウホウヲ </t>
    </rPh>
    <rPh sb="22" eb="24">
      <t>ニュウリョクシ、</t>
    </rPh>
    <rPh sb="26" eb="29">
      <t xml:space="preserve">シツナイキ </t>
    </rPh>
    <rPh sb="30" eb="32">
      <t>レイボウ</t>
    </rPh>
    <rPh sb="32" eb="34">
      <t>ノウリョク</t>
    </rPh>
    <rPh sb="34" eb="35">
      <t>ラン</t>
    </rPh>
    <rPh sb="36" eb="38">
      <t>クウハク</t>
    </rPh>
    <rPh sb="41" eb="42">
      <t>クダ</t>
    </rPh>
    <phoneticPr fontId="3"/>
  </si>
  <si>
    <t>下表の合計欄、②の空調改善分、③照明設備がマイナスの場合、申請できません。</t>
    <rPh sb="0" eb="2">
      <t>カヒョウ</t>
    </rPh>
    <rPh sb="3" eb="5">
      <t>ゴウケイ</t>
    </rPh>
    <rPh sb="5" eb="6">
      <t>ラン</t>
    </rPh>
    <rPh sb="9" eb="13">
      <t xml:space="preserve">クウチョウカイゼンブｎ </t>
    </rPh>
    <rPh sb="16" eb="18">
      <t xml:space="preserve">ショウメイ </t>
    </rPh>
    <rPh sb="29" eb="31">
      <t>シンセイ</t>
    </rPh>
    <phoneticPr fontId="3"/>
  </si>
  <si>
    <t>①計算対象の有無（今回の申請で照明設備改修を行いますか？）</t>
    <rPh sb="3" eb="5">
      <t>ホジョタイショウ</t>
    </rPh>
    <rPh sb="6" eb="8">
      <t>ウム</t>
    </rPh>
    <rPh sb="9" eb="11">
      <t>コンカイ</t>
    </rPh>
    <rPh sb="12" eb="14">
      <t>シンセイ</t>
    </rPh>
    <rPh sb="15" eb="17">
      <t>ショウメイ</t>
    </rPh>
    <rPh sb="17" eb="19">
      <t>セツビ</t>
    </rPh>
    <rPh sb="19" eb="21">
      <t>カイシュウ</t>
    </rPh>
    <rPh sb="22" eb="23">
      <t>オコナ</t>
    </rPh>
    <phoneticPr fontId="3"/>
  </si>
  <si>
    <t>空調設備改修を行わない場合も、現在使用空調設備を新旧設備欄に同じ内容で記入して下さい</t>
    <rPh sb="0" eb="2">
      <t>クウチョウ</t>
    </rPh>
    <rPh sb="2" eb="4">
      <t>セツビ</t>
    </rPh>
    <rPh sb="4" eb="6">
      <t>カイシュウ</t>
    </rPh>
    <rPh sb="7" eb="8">
      <t>オコナ</t>
    </rPh>
    <rPh sb="11" eb="13">
      <t>バアイ</t>
    </rPh>
    <rPh sb="15" eb="17">
      <t>ゲンザイ</t>
    </rPh>
    <rPh sb="17" eb="19">
      <t>シヨウ</t>
    </rPh>
    <rPh sb="19" eb="21">
      <t>クウチョウ</t>
    </rPh>
    <rPh sb="21" eb="23">
      <t>セツビ</t>
    </rPh>
    <rPh sb="24" eb="26">
      <t>シンキュウ</t>
    </rPh>
    <rPh sb="26" eb="28">
      <t>セツビ</t>
    </rPh>
    <rPh sb="28" eb="29">
      <t>ラン</t>
    </rPh>
    <rPh sb="35" eb="37">
      <t>キニュウ</t>
    </rPh>
    <rPh sb="39" eb="40">
      <t>クダ</t>
    </rPh>
    <phoneticPr fontId="3"/>
  </si>
  <si>
    <t>※入力必須</t>
    <phoneticPr fontId="3"/>
  </si>
  <si>
    <t>自然換気は入力しないでください</t>
    <rPh sb="0" eb="2">
      <t xml:space="preserve">シゼンカンキ </t>
    </rPh>
    <phoneticPr fontId="3"/>
  </si>
  <si>
    <t>自然換気は入力しないでください</t>
    <rPh sb="0" eb="2">
      <t xml:space="preserve">シゼンカンキ </t>
    </rPh>
    <rPh sb="5" eb="7">
      <t>ニュウ</t>
    </rPh>
    <phoneticPr fontId="3"/>
  </si>
  <si>
    <t>スケルトンは、旧設備がある場合、その設備仕様を入力してください</t>
    <rPh sb="7" eb="8">
      <t xml:space="preserve">キュウ </t>
    </rPh>
    <rPh sb="18" eb="22">
      <t>セツビシヨウヲ</t>
    </rPh>
    <rPh sb="23" eb="25">
      <t xml:space="preserve">ニュウリョクシテクダサイ </t>
    </rPh>
    <phoneticPr fontId="3"/>
  </si>
  <si>
    <t>今回新たに更新・追加等する設備並びに、既存の換気扇を残し継続使用する旧設備の内容を入力してください</t>
    <rPh sb="0" eb="2">
      <t>コンカイ</t>
    </rPh>
    <rPh sb="2" eb="3">
      <t>アラ</t>
    </rPh>
    <rPh sb="5" eb="7">
      <t>コウシン</t>
    </rPh>
    <rPh sb="8" eb="10">
      <t xml:space="preserve">ツイカ </t>
    </rPh>
    <rPh sb="10" eb="11">
      <t>トウ</t>
    </rPh>
    <rPh sb="13" eb="15">
      <t>セツビ</t>
    </rPh>
    <rPh sb="15" eb="16">
      <t>ナラ</t>
    </rPh>
    <rPh sb="28" eb="30">
      <t>ケイゾク</t>
    </rPh>
    <rPh sb="30" eb="32">
      <t>シヨウ</t>
    </rPh>
    <phoneticPr fontId="3"/>
  </si>
  <si>
    <t>既存の換気扇を残し、全熱交換器を追加する場合はこの表に旧設備の内容も入力してください</t>
    <rPh sb="0" eb="2">
      <t>キゾン</t>
    </rPh>
    <rPh sb="3" eb="6">
      <t>カンキセン</t>
    </rPh>
    <rPh sb="7" eb="8">
      <t>ノコ</t>
    </rPh>
    <rPh sb="10" eb="15">
      <t>ゼンネツコウカンキ</t>
    </rPh>
    <rPh sb="16" eb="18">
      <t>ツイカ</t>
    </rPh>
    <rPh sb="20" eb="22">
      <t>バアイ</t>
    </rPh>
    <rPh sb="25" eb="26">
      <t>ヒョウ</t>
    </rPh>
    <rPh sb="27" eb="30">
      <t>キュウセツビ</t>
    </rPh>
    <rPh sb="31" eb="33">
      <t>ナイヨウ</t>
    </rPh>
    <rPh sb="34" eb="36">
      <t>ニュウリョク</t>
    </rPh>
    <phoneticPr fontId="3"/>
  </si>
  <si>
    <t>旧設備を継続使用する場合は「継続」を選択して入力してください</t>
    <rPh sb="0" eb="1">
      <t xml:space="preserve">キュウ </t>
    </rPh>
    <rPh sb="6" eb="8">
      <t xml:space="preserve">シヨウスル </t>
    </rPh>
    <rPh sb="18" eb="20">
      <t xml:space="preserve">センタク </t>
    </rPh>
    <phoneticPr fontId="3"/>
  </si>
  <si>
    <t>新旧全ての機種にAPFがない場合は冷房COPの総合値で計算します</t>
    <rPh sb="0" eb="2">
      <t xml:space="preserve">シンキュウ </t>
    </rPh>
    <rPh sb="2" eb="3">
      <t xml:space="preserve">スベテノ </t>
    </rPh>
    <rPh sb="5" eb="7">
      <t xml:space="preserve">キシュニ </t>
    </rPh>
    <rPh sb="14" eb="16">
      <t>バアイ</t>
    </rPh>
    <rPh sb="17" eb="19">
      <t>レイボウ</t>
    </rPh>
    <rPh sb="23" eb="25">
      <t>ソウゴウ</t>
    </rPh>
    <rPh sb="25" eb="26">
      <t>アタイ</t>
    </rPh>
    <rPh sb="27" eb="29">
      <t>ケイサン</t>
    </rPh>
    <phoneticPr fontId="3"/>
  </si>
  <si>
    <t>新築は、旧設備に入力しないでください</t>
    <rPh sb="0" eb="2">
      <t>シンチク</t>
    </rPh>
    <rPh sb="4" eb="7">
      <t>キュウ</t>
    </rPh>
    <rPh sb="8" eb="10">
      <t>ニュウｒｙ</t>
    </rPh>
    <phoneticPr fontId="3"/>
  </si>
  <si>
    <t>※照明を計算対象にする場合、本シートをご利用ください</t>
    <rPh sb="1" eb="3">
      <t>ショウメイ</t>
    </rPh>
    <rPh sb="6" eb="8">
      <t>ホジョタイショウ</t>
    </rPh>
    <rPh sb="11" eb="13">
      <t>バアイ</t>
    </rPh>
    <rPh sb="14" eb="15">
      <t>ホンシー</t>
    </rPh>
    <phoneticPr fontId="3"/>
  </si>
  <si>
    <t>本シートのCO2削減量は特定のAPF条件で計算した値です</t>
    <phoneticPr fontId="3"/>
  </si>
  <si>
    <t>新築や前年度実績がない場合は類似施設等の値を参考に左欄に直接入力してください</t>
    <rPh sb="0" eb="2">
      <t>シンチク</t>
    </rPh>
    <rPh sb="3" eb="6">
      <t>ゼンネンド</t>
    </rPh>
    <rPh sb="6" eb="8">
      <t>ジッセキ</t>
    </rPh>
    <rPh sb="11" eb="13">
      <t>バアイ</t>
    </rPh>
    <rPh sb="14" eb="16">
      <t>ルイジ</t>
    </rPh>
    <rPh sb="16" eb="19">
      <t>シセツトウ</t>
    </rPh>
    <rPh sb="20" eb="21">
      <t>アタイ</t>
    </rPh>
    <rPh sb="22" eb="24">
      <t>サンコウ</t>
    </rPh>
    <rPh sb="25" eb="27">
      <t xml:space="preserve">サランニ </t>
    </rPh>
    <rPh sb="28" eb="30">
      <t xml:space="preserve">チョクセツ </t>
    </rPh>
    <rPh sb="30" eb="32">
      <t>ニュウリョク</t>
    </rPh>
    <phoneticPr fontId="3"/>
  </si>
  <si>
    <t>4月</t>
    <phoneticPr fontId="3"/>
  </si>
  <si>
    <t>1月</t>
    <phoneticPr fontId="3"/>
  </si>
  <si>
    <t>（電力契約単位、またはテナント等で子メーターが設置されている場合はその単位）</t>
    <rPh sb="17" eb="18">
      <t xml:space="preserve">コ </t>
    </rPh>
    <phoneticPr fontId="3"/>
  </si>
  <si>
    <t>※足りない場合は行を挿入してください。新築の場合は更新前と更新後に同じ内容を入力してください</t>
    <rPh sb="1" eb="2">
      <t>タ</t>
    </rPh>
    <rPh sb="5" eb="7">
      <t>バアイ</t>
    </rPh>
    <rPh sb="8" eb="9">
      <t>ギョウ</t>
    </rPh>
    <rPh sb="10" eb="12">
      <t>ソウニュウ</t>
    </rPh>
    <rPh sb="19" eb="21">
      <t>シンチク</t>
    </rPh>
    <rPh sb="22" eb="24">
      <t>バアイ</t>
    </rPh>
    <rPh sb="25" eb="28">
      <t>コウシンマエ</t>
    </rPh>
    <rPh sb="29" eb="32">
      <t>コウシンゴ</t>
    </rPh>
    <rPh sb="33" eb="34">
      <t>オナ</t>
    </rPh>
    <rPh sb="35" eb="37">
      <t>ナイヨウ</t>
    </rPh>
    <rPh sb="38" eb="40">
      <t>ニュウリョク</t>
    </rPh>
    <phoneticPr fontId="3"/>
  </si>
  <si>
    <t>例年より電気使用量が大きく下がった場合は、令和元年度（2019年度）の値を入力してください。</t>
    <rPh sb="6" eb="9">
      <t xml:space="preserve">シヨウリョウ </t>
    </rPh>
    <rPh sb="10" eb="11">
      <t xml:space="preserve">オオキク </t>
    </rPh>
    <rPh sb="37" eb="39">
      <t xml:space="preserve">ニュウリョクシテクダサイ </t>
    </rPh>
    <phoneticPr fontId="3"/>
  </si>
  <si>
    <t>電灯と動力がある場合、合算して記入してください。新築の場合は入力不要。増築やスケルトンはご相談ください。年度途中の営業開始等は実績分のみ入力。</t>
    <rPh sb="0" eb="2">
      <t>デントウ</t>
    </rPh>
    <rPh sb="3" eb="5">
      <t>ドウリョク</t>
    </rPh>
    <rPh sb="8" eb="10">
      <t>バアイ</t>
    </rPh>
    <rPh sb="11" eb="13">
      <t xml:space="preserve">ガッサンシテ </t>
    </rPh>
    <rPh sb="15" eb="17">
      <t>キニュウ</t>
    </rPh>
    <rPh sb="52" eb="54">
      <t xml:space="preserve">ネンド </t>
    </rPh>
    <rPh sb="54" eb="56">
      <t xml:space="preserve">トチュウノ </t>
    </rPh>
    <rPh sb="57" eb="61">
      <t xml:space="preserve">エイギョウカイシ </t>
    </rPh>
    <rPh sb="61" eb="62">
      <t xml:space="preserve">トウハ </t>
    </rPh>
    <rPh sb="63" eb="65">
      <t xml:space="preserve">ジッセキ </t>
    </rPh>
    <rPh sb="65" eb="66">
      <t xml:space="preserve">ブン </t>
    </rPh>
    <phoneticPr fontId="3"/>
  </si>
  <si>
    <t>（エンタルピ効率は非熱交換型換気扇（一般の換気扇）の場合は入力不要）</t>
    <rPh sb="9" eb="11">
      <t>ヒネツ</t>
    </rPh>
    <rPh sb="11" eb="13">
      <t>コウカン</t>
    </rPh>
    <rPh sb="13" eb="14">
      <t>ガタ</t>
    </rPh>
    <rPh sb="14" eb="17">
      <t>カンキセン</t>
    </rPh>
    <rPh sb="18" eb="20">
      <t>イッパン</t>
    </rPh>
    <rPh sb="21" eb="24">
      <t>カンキセン</t>
    </rPh>
    <rPh sb="26" eb="28">
      <t>バアイ</t>
    </rPh>
    <rPh sb="29" eb="31">
      <t>ニュウリョク</t>
    </rPh>
    <rPh sb="31" eb="33">
      <t>フヨウ</t>
    </rPh>
    <phoneticPr fontId="3"/>
  </si>
  <si>
    <t>改修前空調APF又はCOP</t>
    <rPh sb="0" eb="3">
      <t>カイシュウマエ</t>
    </rPh>
    <rPh sb="3" eb="5">
      <t>クウチョウ</t>
    </rPh>
    <rPh sb="8" eb="9">
      <t>マタ</t>
    </rPh>
    <phoneticPr fontId="3"/>
  </si>
  <si>
    <t>改修後空調APF又はCOP</t>
    <rPh sb="0" eb="3">
      <t>カイシュウゴ</t>
    </rPh>
    <rPh sb="3" eb="5">
      <t>クウチョウ</t>
    </rPh>
    <rPh sb="8" eb="9">
      <t>マタ</t>
    </rPh>
    <phoneticPr fontId="3"/>
  </si>
  <si>
    <t>※換気量は、ダクト等の損出を考慮した有効換気量を入力してください</t>
    <rPh sb="1" eb="4">
      <t xml:space="preserve">カンキリョウハ </t>
    </rPh>
    <rPh sb="11" eb="13">
      <t>ソンｓ</t>
    </rPh>
    <rPh sb="14" eb="16">
      <t xml:space="preserve">コウリョシタ </t>
    </rPh>
    <rPh sb="18" eb="20">
      <t xml:space="preserve">ユウコウカンキリョ </t>
    </rPh>
    <rPh sb="22" eb="23">
      <t xml:space="preserve">リョウヲ </t>
    </rPh>
    <rPh sb="24" eb="26">
      <t xml:space="preserve">ニュウリョクシテクダサイ </t>
    </rPh>
    <phoneticPr fontId="3"/>
  </si>
  <si>
    <t>旧換気設備の換気量等が不明な場合は工事会社やメーカー等にお問い合わせください</t>
    <rPh sb="0" eb="1">
      <t xml:space="preserve">キュウ </t>
    </rPh>
    <rPh sb="6" eb="9">
      <t>カンキリョウ</t>
    </rPh>
    <rPh sb="9" eb="10">
      <t xml:space="preserve">トウ </t>
    </rPh>
    <rPh sb="26" eb="27">
      <t xml:space="preserve">トウニ </t>
    </rPh>
    <phoneticPr fontId="3"/>
  </si>
  <si>
    <t>変更履歴</t>
    <rPh sb="0" eb="2">
      <t>ヘンコウ</t>
    </rPh>
    <rPh sb="2" eb="4">
      <t>リレキ</t>
    </rPh>
    <phoneticPr fontId="3"/>
  </si>
  <si>
    <t>公開</t>
    <rPh sb="0" eb="2">
      <t>コウカイ</t>
    </rPh>
    <phoneticPr fontId="3"/>
  </si>
  <si>
    <t>③照明設備による電力削減量の参照を修正</t>
    <rPh sb="8" eb="10">
      <t>デンリョク</t>
    </rPh>
    <rPh sb="10" eb="13">
      <t>サクゲンリョウ</t>
    </rPh>
    <rPh sb="14" eb="16">
      <t>サンショウ</t>
    </rPh>
    <rPh sb="17" eb="19">
      <t>シュウセイ</t>
    </rPh>
    <phoneticPr fontId="3"/>
  </si>
  <si>
    <t>新設</t>
  </si>
  <si>
    <t>既存改修</t>
  </si>
  <si>
    <t>　建物形態や利用形態が近い方を選択してください。</t>
    <rPh sb="1" eb="3">
      <t>タテモノ</t>
    </rPh>
    <rPh sb="3" eb="5">
      <t>ケイタイ</t>
    </rPh>
    <rPh sb="6" eb="8">
      <t>リヨウ</t>
    </rPh>
    <rPh sb="8" eb="10">
      <t>ケイタイ</t>
    </rPh>
    <rPh sb="11" eb="12">
      <t>チカ</t>
    </rPh>
    <rPh sb="13" eb="14">
      <t>ホウ</t>
    </rPh>
    <rPh sb="15" eb="17">
      <t>センタク</t>
    </rPh>
    <phoneticPr fontId="3"/>
  </si>
  <si>
    <t>施設全体のCO2削減率の参照を修正。新設時に全熱回収分が算定されない点を修正</t>
    <rPh sb="0" eb="2">
      <t>シセツ</t>
    </rPh>
    <rPh sb="2" eb="4">
      <t>ゼンタイ</t>
    </rPh>
    <rPh sb="8" eb="11">
      <t>サクゲンリツ</t>
    </rPh>
    <rPh sb="12" eb="14">
      <t>サンショウ</t>
    </rPh>
    <rPh sb="15" eb="17">
      <t>シュウセイ</t>
    </rPh>
    <rPh sb="18" eb="20">
      <t xml:space="preserve">シンセツ </t>
    </rPh>
    <rPh sb="20" eb="21">
      <t xml:space="preserve">ジノ </t>
    </rPh>
    <rPh sb="22" eb="27">
      <t xml:space="preserve">ゼンネツカイシュウブｎ </t>
    </rPh>
    <rPh sb="28" eb="30">
      <t xml:space="preserve">サンテイサレナイ </t>
    </rPh>
    <rPh sb="34" eb="35">
      <t xml:space="preserve">テン </t>
    </rPh>
    <phoneticPr fontId="3"/>
  </si>
  <si>
    <r>
      <t>　　この表に入りきらない場合は、</t>
    </r>
    <r>
      <rPr>
        <sz val="10"/>
        <color rgb="FFFF0000"/>
        <rFont val="メイリオ"/>
        <family val="2"/>
        <charset val="128"/>
      </rPr>
      <t>この表を使わず</t>
    </r>
    <r>
      <rPr>
        <sz val="10"/>
        <color theme="1"/>
        <rFont val="メイリオ"/>
        <family val="2"/>
        <charset val="128"/>
      </rPr>
      <t>別シート（機器仕様入力書）をご利用下さい。</t>
    </r>
    <rPh sb="4" eb="5">
      <t>ヒョウ</t>
    </rPh>
    <rPh sb="6" eb="7">
      <t>ハイ</t>
    </rPh>
    <rPh sb="12" eb="14">
      <t>バアイ</t>
    </rPh>
    <rPh sb="18" eb="19">
      <t xml:space="preserve">ヒョウヲ </t>
    </rPh>
    <rPh sb="20" eb="21">
      <t xml:space="preserve">ツカワズ </t>
    </rPh>
    <rPh sb="23" eb="24">
      <t>ベツ</t>
    </rPh>
    <rPh sb="28" eb="30">
      <t>キキ</t>
    </rPh>
    <rPh sb="30" eb="32">
      <t>シヨウ</t>
    </rPh>
    <rPh sb="32" eb="34">
      <t>ニュウリョク</t>
    </rPh>
    <rPh sb="34" eb="35">
      <t>ショ</t>
    </rPh>
    <rPh sb="38" eb="40">
      <t>リヨウ</t>
    </rPh>
    <rPh sb="40" eb="41">
      <t>クダ</t>
    </rPh>
    <phoneticPr fontId="3"/>
  </si>
  <si>
    <r>
      <t>２．（１）換気設備入力欄、（２）空調設備入力欄の説明を、「この表に入りきらない場合は、</t>
    </r>
    <r>
      <rPr>
        <sz val="10"/>
        <color rgb="FFFF0000"/>
        <rFont val="メイリオ"/>
        <family val="2"/>
        <charset val="128"/>
      </rPr>
      <t>この表を使わず</t>
    </r>
    <r>
      <rPr>
        <sz val="10"/>
        <color theme="1"/>
        <rFont val="メイリオ"/>
        <family val="2"/>
        <charset val="128"/>
      </rPr>
      <t>別シート（機器仕様入力書）をご利用下さい」に修正</t>
    </r>
    <rPh sb="9" eb="12">
      <t xml:space="preserve">ニュウリョクラン </t>
    </rPh>
    <rPh sb="20" eb="23">
      <t xml:space="preserve">ニュウリョクラｎ </t>
    </rPh>
    <rPh sb="24" eb="26">
      <t xml:space="preserve">セツメイヲ </t>
    </rPh>
    <rPh sb="72" eb="74">
      <t/>
    </rPh>
    <phoneticPr fontId="3"/>
  </si>
  <si>
    <t>102行の省エネ判定で新築時の表示不具合を修正。同じく新築時の削減量合計を算出する計算式を修正</t>
    <rPh sb="3" eb="4">
      <t xml:space="preserve">ギョウノ </t>
    </rPh>
    <rPh sb="8" eb="10">
      <t xml:space="preserve">ハンテイ </t>
    </rPh>
    <rPh sb="11" eb="14">
      <t xml:space="preserve">シンチクジノ </t>
    </rPh>
    <rPh sb="15" eb="17">
      <t>ヒョウジ</t>
    </rPh>
    <rPh sb="17" eb="20">
      <t>フグアイｗ</t>
    </rPh>
    <rPh sb="24" eb="25">
      <t>オナ</t>
    </rPh>
    <rPh sb="27" eb="30">
      <t>シンチクジ</t>
    </rPh>
    <rPh sb="31" eb="34">
      <t>サクゲンリョウ</t>
    </rPh>
    <rPh sb="34" eb="36">
      <t>ゴウケイ</t>
    </rPh>
    <rPh sb="37" eb="39">
      <t>サンシュツ</t>
    </rPh>
    <rPh sb="41" eb="44">
      <t>ケイサンシキ</t>
    </rPh>
    <rPh sb="45" eb="47">
      <t>シュウセイ</t>
    </rPh>
    <phoneticPr fontId="3"/>
  </si>
  <si>
    <t>機器仕様入力書の</t>
    <rPh sb="4" eb="6">
      <t xml:space="preserve">ニュウリョクショ </t>
    </rPh>
    <phoneticPr fontId="3"/>
  </si>
  <si>
    <t>①列の表示桁数を修正</t>
    <rPh sb="1" eb="2">
      <t xml:space="preserve">レツノ </t>
    </rPh>
    <rPh sb="3" eb="7">
      <t xml:space="preserve">ヒョウジケタスウヲ </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</si>
</sst>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台&quot;"/>
    <numFmt numFmtId="177" formatCode="##,###&quot;（日）&quot;"/>
    <numFmt numFmtId="178" formatCode="##,###&quot;（h）&quot;"/>
    <numFmt numFmtId="179" formatCode="#,##0.0&quot;W&quot;"/>
    <numFmt numFmtId="180" formatCode="#,##0.0;[Red]\-#,##0.0"/>
    <numFmt numFmtId="181" formatCode="0.0"/>
    <numFmt numFmtId="182" formatCode="0.0_);[Red]\(0.0\)"/>
    <numFmt numFmtId="183" formatCode="#,##0_ ;[Red]\-#,##0\ "/>
    <numFmt numFmtId="184" formatCode="#,##0.000;[Red]\-#,##0.000"/>
    <numFmt numFmtId="185" formatCode="0.00_ "/>
    <numFmt numFmtId="186" formatCode="0_);[Red]\(0\)"/>
    <numFmt numFmtId="187" formatCode="0.0_ "/>
    <numFmt numFmtId="188" formatCode="#,##0_);[Red]\(#,##0\)"/>
    <numFmt numFmtId="189" formatCode="#,##0.00_ ;[Red]\-#,##0.00\ "/>
    <numFmt numFmtId="190" formatCode="0.00_);[Red]\(0.00\)"/>
    <numFmt numFmtId="191" formatCode="#,##0.000_ ;[Red]\-#,##0.000\ "/>
    <numFmt numFmtId="192" formatCode="0.0%"/>
    <numFmt numFmtId="193" formatCode="#,##0.0_ ;[Red]\-#,##0.0\ "/>
    <numFmt numFmtId="194" formatCode="0.0_ ;[Red]\-0.0\ "/>
    <numFmt numFmtId="195" formatCode="0_ ;[Red]\-0\ "/>
  </numFmts>
  <fonts count="40">
    <font>
      <sz val="10"/>
      <color theme="1"/>
      <name val="メイリオ"/>
      <family val="2"/>
      <charset val="128"/>
    </font>
    <font>
      <sz val="10"/>
      <color theme="1"/>
      <name val="メイリオ"/>
      <family val="2"/>
      <charset val="128"/>
    </font>
    <font>
      <sz val="10"/>
      <color rgb="FFFF0000"/>
      <name val="メイリオ"/>
      <family val="2"/>
      <charset val="128"/>
    </font>
    <font>
      <sz val="6"/>
      <name val="メイリオ"/>
      <family val="2"/>
      <charset val="128"/>
    </font>
    <font>
      <sz val="9"/>
      <color theme="1"/>
      <name val="メイリオ"/>
      <family val="2"/>
      <charset val="128"/>
    </font>
    <font>
      <sz val="11"/>
      <color theme="1"/>
      <name val="游ゴシック"/>
      <family val="2"/>
      <charset val="128"/>
      <scheme val="minor"/>
    </font>
    <font>
      <sz val="6"/>
      <name val="游ゴシック"/>
      <family val="2"/>
      <charset val="128"/>
      <scheme val="minor"/>
    </font>
    <font>
      <sz val="12"/>
      <color theme="1"/>
      <name val="Meiryo UI"/>
      <family val="3"/>
      <charset val="128"/>
    </font>
    <font>
      <sz val="11"/>
      <color theme="1"/>
      <name val="Meiryo UI"/>
      <family val="3"/>
      <charset val="128"/>
    </font>
    <font>
      <sz val="10"/>
      <color theme="1"/>
      <name val="Meiryo UI"/>
      <family val="3"/>
      <charset val="128"/>
    </font>
    <font>
      <sz val="14"/>
      <color theme="1"/>
      <name val="Meiryo UI"/>
      <family val="3"/>
      <charset val="128"/>
    </font>
    <font>
      <sz val="10"/>
      <color rgb="FF0000CC"/>
      <name val="Meiryo UI"/>
      <family val="3"/>
      <charset val="128"/>
    </font>
    <font>
      <sz val="10"/>
      <name val="Meiryo UI"/>
      <family val="3"/>
      <charset val="128"/>
    </font>
    <font>
      <sz val="11"/>
      <name val="Meiryo UI"/>
      <family val="3"/>
      <charset val="128"/>
    </font>
    <font>
      <sz val="12"/>
      <color theme="1"/>
      <name val="メイリオ"/>
      <family val="2"/>
      <charset val="128"/>
    </font>
    <font>
      <sz val="10"/>
      <color theme="1"/>
      <name val="メイリオ"/>
      <family val="3"/>
      <charset val="128"/>
    </font>
    <font>
      <sz val="11"/>
      <color theme="1"/>
      <name val="メイリオ"/>
      <family val="2"/>
      <charset val="128"/>
    </font>
    <font>
      <sz val="20"/>
      <color theme="1"/>
      <name val="メイリオ"/>
      <family val="2"/>
      <charset val="128"/>
    </font>
    <font>
      <sz val="9"/>
      <color theme="1"/>
      <name val="メイリオ"/>
      <family val="3"/>
      <charset val="128"/>
    </font>
    <font>
      <b/>
      <sz val="12"/>
      <color rgb="FFFF0000"/>
      <name val="メイリオ"/>
      <family val="3"/>
      <charset val="128"/>
    </font>
    <font>
      <sz val="10"/>
      <name val="メイリオ"/>
      <family val="3"/>
      <charset val="128"/>
    </font>
    <font>
      <sz val="8"/>
      <color theme="1"/>
      <name val="メイリオ"/>
      <family val="2"/>
      <charset val="128"/>
    </font>
    <font>
      <sz val="10"/>
      <color rgb="FFFF0000"/>
      <name val="メイリオ"/>
      <family val="3"/>
      <charset val="128"/>
    </font>
    <font>
      <sz val="18"/>
      <color theme="1"/>
      <name val="メイリオ"/>
      <family val="2"/>
      <charset val="128"/>
    </font>
    <font>
      <sz val="10"/>
      <color rgb="FF002060"/>
      <name val="メイリオ"/>
      <family val="2"/>
      <charset val="128"/>
    </font>
    <font>
      <b/>
      <sz val="9"/>
      <color rgb="FF000000"/>
      <name val="MS P ゴシック"/>
      <charset val="128"/>
    </font>
    <font>
      <sz val="7"/>
      <color theme="1"/>
      <name val="メイリオ"/>
      <family val="2"/>
      <charset val="128"/>
    </font>
    <font>
      <sz val="8"/>
      <color theme="1"/>
      <name val="メイリオ"/>
      <family val="3"/>
      <charset val="128"/>
    </font>
    <font>
      <sz val="6"/>
      <color theme="1"/>
      <name val="Meiryo UI"/>
      <family val="3"/>
      <charset val="128"/>
    </font>
    <font>
      <sz val="6"/>
      <name val="Meiryo UI"/>
      <family val="3"/>
      <charset val="128"/>
    </font>
    <font>
      <sz val="10"/>
      <color rgb="FF0070C0"/>
      <name val="Meiryo UI"/>
      <family val="3"/>
      <charset val="128"/>
    </font>
    <font>
      <sz val="9"/>
      <name val="メイリオ"/>
      <family val="2"/>
      <charset val="128"/>
    </font>
    <font>
      <sz val="14"/>
      <color theme="1"/>
      <name val="メイリオ"/>
      <family val="2"/>
      <charset val="128"/>
    </font>
    <font>
      <sz val="10"/>
      <name val="メイリオ"/>
      <family val="2"/>
      <charset val="128"/>
    </font>
    <font>
      <sz val="9"/>
      <color rgb="FF000000"/>
      <name val="MS P ゴシック"/>
      <charset val="128"/>
    </font>
    <font>
      <sz val="9"/>
      <color rgb="FF000000"/>
      <name val="メイリオ"/>
      <family val="2"/>
      <charset val="128"/>
    </font>
    <font>
      <sz val="11"/>
      <name val="メイリオ"/>
      <family val="2"/>
      <charset val="128"/>
    </font>
    <font>
      <sz val="11"/>
      <color theme="1"/>
      <name val="メイリオ"/>
      <family val="3"/>
      <charset val="128"/>
    </font>
    <font>
      <sz val="10"/>
      <color theme="1"/>
      <name val="Meiryo UI"/>
      <family val="2"/>
      <charset val="128"/>
    </font>
    <font>
      <sz val="10"/>
      <color rgb="FF000000"/>
      <name val="Yu Gothic UI"/>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8"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5" fillId="0" borderId="0">
      <alignment vertical="center"/>
    </xf>
  </cellStyleXfs>
  <cellXfs count="314">
    <xf numFmtId="0" fontId="0" fillId="0" borderId="0" xfId="0">
      <alignment vertical="center"/>
    </xf>
    <xf numFmtId="0" fontId="0" fillId="0" borderId="0" xfId="0" applyProtection="1">
      <alignment vertical="center"/>
      <protection locked="0"/>
    </xf>
    <xf numFmtId="0" fontId="4" fillId="0" borderId="0" xfId="0" applyFont="1" applyProtection="1">
      <alignment vertical="center"/>
      <protection locked="0"/>
    </xf>
    <xf numFmtId="0" fontId="21" fillId="0" borderId="0" xfId="0" applyFont="1" applyAlignment="1" applyProtection="1">
      <alignment horizontal="right" vertical="center"/>
      <protection locked="0"/>
    </xf>
    <xf numFmtId="14" fontId="27" fillId="0" borderId="0" xfId="0" applyNumberFormat="1" applyFont="1" applyProtection="1">
      <alignment vertical="center"/>
      <protection locked="0"/>
    </xf>
    <xf numFmtId="14" fontId="0" fillId="0" borderId="0" xfId="0" applyNumberFormat="1" applyFill="1" applyProtection="1">
      <alignment vertical="center"/>
      <protection locked="0"/>
    </xf>
    <xf numFmtId="0" fontId="0" fillId="0" borderId="0" xfId="0" applyFill="1" applyProtection="1">
      <alignment vertical="center"/>
      <protection locked="0"/>
    </xf>
    <xf numFmtId="0" fontId="0" fillId="3"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0" borderId="18" xfId="0" applyBorder="1" applyProtection="1">
      <alignment vertical="center"/>
      <protection locked="0"/>
    </xf>
    <xf numFmtId="0" fontId="14" fillId="0" borderId="0" xfId="0" applyFont="1" applyProtection="1">
      <alignment vertical="center"/>
      <protection locked="0"/>
    </xf>
    <xf numFmtId="0" fontId="0" fillId="0" borderId="0" xfId="0" applyFill="1" applyBorder="1" applyAlignment="1" applyProtection="1">
      <alignment horizontal="center" vertical="center"/>
      <protection locked="0"/>
    </xf>
    <xf numFmtId="0" fontId="16" fillId="0" borderId="0" xfId="0" applyFont="1" applyProtection="1">
      <alignment vertical="center"/>
      <protection locked="0"/>
    </xf>
    <xf numFmtId="0" fontId="0" fillId="0" borderId="1" xfId="0" applyBorder="1" applyProtection="1">
      <alignment vertical="center"/>
      <protection locked="0"/>
    </xf>
    <xf numFmtId="0" fontId="0" fillId="0" borderId="6" xfId="0"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38" fontId="0" fillId="0" borderId="0" xfId="1" applyFont="1" applyFill="1" applyBorder="1" applyProtection="1">
      <alignment vertical="center"/>
      <protection locked="0"/>
    </xf>
    <xf numFmtId="0" fontId="0" fillId="0" borderId="0" xfId="0" applyBorder="1" applyAlignment="1" applyProtection="1">
      <alignment vertical="center" wrapText="1"/>
      <protection locked="0"/>
    </xf>
    <xf numFmtId="0" fontId="0" fillId="0" borderId="0" xfId="0" applyBorder="1" applyProtection="1">
      <alignment vertical="center"/>
      <protection locked="0"/>
    </xf>
    <xf numFmtId="0" fontId="0" fillId="0" borderId="0" xfId="0" applyFill="1" applyBorder="1" applyProtection="1">
      <alignment vertical="center"/>
      <protection locked="0"/>
    </xf>
    <xf numFmtId="55" fontId="4" fillId="0" borderId="6" xfId="0"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NumberFormat="1" applyProtection="1">
      <alignment vertical="center"/>
      <protection locked="0"/>
    </xf>
    <xf numFmtId="0" fontId="0" fillId="0" borderId="0" xfId="1" applyNumberFormat="1" applyFont="1" applyBorder="1" applyProtection="1">
      <alignment vertical="center"/>
      <protection locked="0"/>
    </xf>
    <xf numFmtId="0" fontId="21" fillId="0" borderId="0" xfId="1" applyNumberFormat="1" applyFont="1" applyBorder="1" applyProtection="1">
      <alignment vertical="center"/>
      <protection locked="0"/>
    </xf>
    <xf numFmtId="0" fontId="0" fillId="0" borderId="18" xfId="1" applyNumberFormat="1" applyFont="1" applyBorder="1" applyProtection="1">
      <alignment vertical="center"/>
      <protection locked="0"/>
    </xf>
    <xf numFmtId="38" fontId="20" fillId="0" borderId="0" xfId="1" applyFont="1" applyFill="1" applyBorder="1" applyProtection="1">
      <alignment vertical="center"/>
      <protection locked="0"/>
    </xf>
    <xf numFmtId="0" fontId="16" fillId="0" borderId="0" xfId="1" applyNumberFormat="1" applyFont="1" applyBorder="1" applyProtection="1">
      <alignment vertical="center"/>
      <protection locked="0"/>
    </xf>
    <xf numFmtId="0" fontId="0" fillId="0" borderId="0" xfId="1" applyNumberFormat="1" applyFont="1" applyFill="1" applyBorder="1" applyProtection="1">
      <alignment vertical="center"/>
      <protection locked="0"/>
    </xf>
    <xf numFmtId="0" fontId="0" fillId="2" borderId="15" xfId="1" applyNumberFormat="1" applyFont="1" applyFill="1" applyBorder="1" applyAlignment="1" applyProtection="1">
      <alignment horizontal="center" vertical="center"/>
      <protection locked="0"/>
    </xf>
    <xf numFmtId="0" fontId="0" fillId="0" borderId="0" xfId="1" applyNumberFormat="1" applyFont="1" applyFill="1" applyBorder="1" applyAlignment="1" applyProtection="1">
      <alignment horizontal="left" vertical="center" wrapText="1"/>
      <protection locked="0"/>
    </xf>
    <xf numFmtId="0" fontId="0" fillId="0" borderId="0" xfId="0" applyNumberFormat="1" applyBorder="1" applyProtection="1">
      <alignment vertical="center"/>
      <protection locked="0"/>
    </xf>
    <xf numFmtId="0" fontId="0" fillId="0" borderId="0" xfId="0" applyNumberFormat="1" applyFill="1" applyBorder="1" applyProtection="1">
      <alignment vertical="center"/>
      <protection locked="0"/>
    </xf>
    <xf numFmtId="0" fontId="0" fillId="0" borderId="0" xfId="0" applyNumberFormat="1" applyFill="1" applyProtection="1">
      <alignment vertical="center"/>
      <protection locked="0"/>
    </xf>
    <xf numFmtId="0" fontId="0" fillId="0" borderId="3" xfId="0" applyBorder="1" applyProtection="1">
      <alignment vertical="center"/>
      <protection locked="0"/>
    </xf>
    <xf numFmtId="0" fontId="0" fillId="2" borderId="15" xfId="0" applyFill="1" applyBorder="1" applyAlignment="1" applyProtection="1">
      <alignment horizontal="center" vertical="center" wrapText="1"/>
      <protection locked="0"/>
    </xf>
    <xf numFmtId="0" fontId="0" fillId="3" borderId="17" xfId="0" applyFill="1" applyBorder="1" applyProtection="1">
      <alignment vertical="center"/>
      <protection locked="0"/>
    </xf>
    <xf numFmtId="0" fontId="20" fillId="0" borderId="3" xfId="0" applyFont="1" applyBorder="1" applyProtection="1">
      <alignment vertical="center"/>
      <protection locked="0"/>
    </xf>
    <xf numFmtId="0" fontId="0" fillId="0" borderId="12" xfId="0" applyFill="1" applyBorder="1" applyProtection="1">
      <alignment vertical="center"/>
      <protection locked="0"/>
    </xf>
    <xf numFmtId="0" fontId="0" fillId="0" borderId="3" xfId="0" applyBorder="1" applyAlignment="1" applyProtection="1">
      <alignment vertical="center" wrapText="1"/>
      <protection locked="0"/>
    </xf>
    <xf numFmtId="0" fontId="16" fillId="2" borderId="13" xfId="0" applyFont="1"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181" fontId="0" fillId="3" borderId="1" xfId="0" applyNumberFormat="1" applyFill="1" applyBorder="1" applyProtection="1">
      <alignment vertical="center"/>
      <protection locked="0"/>
    </xf>
    <xf numFmtId="0" fontId="15" fillId="0" borderId="0" xfId="0" applyFont="1" applyProtection="1">
      <alignment vertical="center"/>
      <protection locked="0"/>
    </xf>
    <xf numFmtId="38" fontId="0" fillId="4" borderId="5" xfId="1" applyFont="1" applyFill="1" applyBorder="1" applyProtection="1">
      <alignment vertical="center"/>
    </xf>
    <xf numFmtId="0" fontId="0" fillId="0" borderId="0" xfId="0" applyProtection="1">
      <alignment vertical="center"/>
    </xf>
    <xf numFmtId="0" fontId="0" fillId="0" borderId="0" xfId="0" applyNumberFormat="1" applyProtection="1">
      <alignment vertical="center"/>
    </xf>
    <xf numFmtId="0" fontId="21" fillId="0" borderId="1" xfId="0" applyFont="1" applyBorder="1" applyAlignment="1" applyProtection="1">
      <alignment vertical="center" shrinkToFit="1"/>
      <protection locked="0"/>
    </xf>
    <xf numFmtId="1" fontId="0" fillId="3" borderId="1" xfId="0" applyNumberFormat="1" applyFill="1" applyBorder="1" applyProtection="1">
      <alignment vertical="center"/>
      <protection locked="0"/>
    </xf>
    <xf numFmtId="0" fontId="4" fillId="0" borderId="0" xfId="0" applyFont="1" applyFill="1" applyBorder="1" applyAlignment="1" applyProtection="1">
      <alignment horizontal="left" vertical="center"/>
      <protection locked="0"/>
    </xf>
    <xf numFmtId="55" fontId="4" fillId="0" borderId="33" xfId="0" applyNumberFormat="1" applyFont="1" applyBorder="1" applyAlignment="1" applyProtection="1">
      <alignment horizontal="center" vertical="center" wrapText="1"/>
      <protection locked="0"/>
    </xf>
    <xf numFmtId="0" fontId="0" fillId="2" borderId="35" xfId="0" applyNumberFormat="1" applyFill="1" applyBorder="1" applyAlignment="1" applyProtection="1">
      <alignment horizontal="center" vertical="center"/>
      <protection locked="0"/>
    </xf>
    <xf numFmtId="0" fontId="0" fillId="2" borderId="17" xfId="0" applyNumberFormat="1" applyFill="1" applyBorder="1" applyAlignment="1" applyProtection="1">
      <alignment horizontal="center" vertical="center"/>
      <protection locked="0"/>
    </xf>
    <xf numFmtId="0" fontId="0" fillId="0" borderId="17" xfId="0" applyBorder="1" applyProtection="1">
      <alignment vertical="center"/>
      <protection locked="0"/>
    </xf>
    <xf numFmtId="0" fontId="0" fillId="4" borderId="17" xfId="0" applyFill="1" applyBorder="1" applyProtection="1">
      <alignment vertical="center"/>
    </xf>
    <xf numFmtId="0" fontId="0" fillId="2" borderId="1" xfId="0" applyFill="1" applyBorder="1" applyAlignment="1" applyProtection="1">
      <alignment horizontal="center" vertical="center" wrapText="1"/>
      <protection locked="0"/>
    </xf>
    <xf numFmtId="0" fontId="0" fillId="3" borderId="1" xfId="0" applyFill="1" applyBorder="1" applyProtection="1">
      <alignment vertical="center"/>
      <protection locked="0"/>
    </xf>
    <xf numFmtId="0" fontId="0" fillId="2" borderId="42" xfId="0" applyFill="1" applyBorder="1" applyAlignment="1" applyProtection="1">
      <alignment horizontal="center" vertical="center" wrapText="1"/>
      <protection locked="0"/>
    </xf>
    <xf numFmtId="0" fontId="21" fillId="0" borderId="3" xfId="0" applyFont="1" applyBorder="1" applyAlignment="1" applyProtection="1">
      <alignment vertical="center" shrinkToFit="1"/>
      <protection locked="0"/>
    </xf>
    <xf numFmtId="0" fontId="0" fillId="0" borderId="6" xfId="0" applyFill="1" applyBorder="1" applyAlignment="1" applyProtection="1">
      <alignment horizontal="center" vertical="center"/>
      <protection locked="0"/>
    </xf>
    <xf numFmtId="181" fontId="0" fillId="0" borderId="0" xfId="0" applyNumberFormat="1" applyFill="1" applyBorder="1" applyProtection="1">
      <alignment vertical="center"/>
      <protection locked="0"/>
    </xf>
    <xf numFmtId="0" fontId="0" fillId="0" borderId="15" xfId="0" applyBorder="1" applyAlignment="1" applyProtection="1">
      <alignment vertical="center" wrapText="1"/>
      <protection locked="0"/>
    </xf>
    <xf numFmtId="0" fontId="0" fillId="0" borderId="15" xfId="0" applyBorder="1" applyAlignment="1" applyProtection="1">
      <alignment horizontal="center" vertical="center"/>
      <protection locked="0"/>
    </xf>
    <xf numFmtId="0" fontId="0" fillId="0" borderId="41" xfId="0" applyBorder="1" applyAlignment="1" applyProtection="1">
      <alignment vertical="center" wrapText="1"/>
      <protection locked="0"/>
    </xf>
    <xf numFmtId="0" fontId="0" fillId="2" borderId="17" xfId="0" applyFill="1" applyBorder="1" applyAlignment="1" applyProtection="1">
      <alignment horizontal="center" vertical="center" wrapText="1"/>
      <protection locked="0"/>
    </xf>
    <xf numFmtId="0" fontId="0" fillId="0" borderId="42" xfId="0" applyBorder="1" applyProtection="1">
      <alignment vertical="center"/>
      <protection locked="0"/>
    </xf>
    <xf numFmtId="0" fontId="0" fillId="2" borderId="15" xfId="0" applyFill="1" applyBorder="1" applyAlignment="1" applyProtection="1">
      <alignment vertical="center" wrapText="1"/>
      <protection locked="0"/>
    </xf>
    <xf numFmtId="181" fontId="0" fillId="3" borderId="17" xfId="0" applyNumberFormat="1" applyFill="1" applyBorder="1" applyProtection="1">
      <alignment vertical="center"/>
      <protection locked="0"/>
    </xf>
    <xf numFmtId="181" fontId="0" fillId="4" borderId="1" xfId="0" applyNumberFormat="1" applyFill="1" applyBorder="1" applyProtection="1">
      <alignment vertical="center"/>
      <protection locked="0"/>
    </xf>
    <xf numFmtId="0" fontId="0" fillId="0" borderId="21" xfId="0" applyBorder="1" applyProtection="1">
      <alignment vertical="center"/>
      <protection locked="0"/>
    </xf>
    <xf numFmtId="38" fontId="33" fillId="0" borderId="0" xfId="1" applyFont="1" applyFill="1" applyBorder="1" applyProtection="1">
      <alignment vertical="center"/>
      <protection locked="0"/>
    </xf>
    <xf numFmtId="0" fontId="32" fillId="0" borderId="0" xfId="0" applyFont="1" applyProtection="1">
      <alignment vertical="center"/>
      <protection locked="0"/>
    </xf>
    <xf numFmtId="0" fontId="0" fillId="0" borderId="0" xfId="0" applyBorder="1" applyAlignment="1" applyProtection="1">
      <alignment horizontal="right" vertical="center"/>
      <protection locked="0"/>
    </xf>
    <xf numFmtId="9" fontId="0" fillId="3" borderId="0" xfId="2" applyFont="1" applyFill="1" applyBorder="1" applyProtection="1">
      <alignment vertical="center"/>
      <protection locked="0"/>
    </xf>
    <xf numFmtId="9" fontId="0" fillId="4" borderId="0" xfId="2" applyFont="1" applyFill="1" applyBorder="1" applyProtection="1">
      <alignment vertical="center"/>
    </xf>
    <xf numFmtId="0" fontId="0" fillId="2" borderId="5" xfId="0" applyFill="1" applyBorder="1" applyAlignment="1" applyProtection="1">
      <alignment horizontal="center" vertical="center" wrapText="1"/>
      <protection locked="0"/>
    </xf>
    <xf numFmtId="183" fontId="15" fillId="4" borderId="22" xfId="1" applyNumberFormat="1" applyFont="1" applyFill="1" applyBorder="1" applyProtection="1">
      <alignment vertical="center"/>
    </xf>
    <xf numFmtId="183" fontId="0" fillId="4" borderId="24" xfId="1" applyNumberFormat="1" applyFont="1" applyFill="1" applyBorder="1" applyProtection="1">
      <alignment vertical="center"/>
    </xf>
    <xf numFmtId="183" fontId="15" fillId="4" borderId="36" xfId="1" applyNumberFormat="1" applyFont="1" applyFill="1" applyBorder="1" applyProtection="1">
      <alignment vertical="center"/>
    </xf>
    <xf numFmtId="183" fontId="0" fillId="4" borderId="34" xfId="1" applyNumberFormat="1" applyFont="1" applyFill="1" applyBorder="1" applyProtection="1">
      <alignment vertical="center"/>
    </xf>
    <xf numFmtId="183" fontId="15" fillId="4" borderId="26" xfId="1" applyNumberFormat="1" applyFont="1" applyFill="1" applyBorder="1" applyProtection="1">
      <alignment vertical="center"/>
    </xf>
    <xf numFmtId="183" fontId="0" fillId="4" borderId="27" xfId="1" applyNumberFormat="1" applyFont="1" applyFill="1" applyBorder="1" applyProtection="1">
      <alignment vertical="center"/>
    </xf>
    <xf numFmtId="183" fontId="15" fillId="4" borderId="37" xfId="1" applyNumberFormat="1" applyFont="1" applyFill="1" applyBorder="1" applyProtection="1">
      <alignment vertical="center"/>
    </xf>
    <xf numFmtId="183" fontId="0" fillId="4" borderId="25" xfId="1" applyNumberFormat="1" applyFont="1" applyFill="1" applyBorder="1" applyProtection="1">
      <alignment vertical="center"/>
    </xf>
    <xf numFmtId="183" fontId="15" fillId="4" borderId="31" xfId="1" applyNumberFormat="1" applyFont="1" applyFill="1" applyBorder="1" applyProtection="1">
      <alignment vertical="center"/>
    </xf>
    <xf numFmtId="38" fontId="14" fillId="0" borderId="0" xfId="1" applyFont="1" applyProtection="1">
      <alignment vertical="center"/>
      <protection locked="0"/>
    </xf>
    <xf numFmtId="38" fontId="0" fillId="0" borderId="0" xfId="1" applyFont="1" applyProtection="1">
      <alignment vertical="center"/>
      <protection locked="0"/>
    </xf>
    <xf numFmtId="0" fontId="15" fillId="0" borderId="0" xfId="0" applyFont="1">
      <alignment vertical="center"/>
    </xf>
    <xf numFmtId="38" fontId="18" fillId="0" borderId="0" xfId="1" applyFont="1" applyBorder="1" applyProtection="1">
      <alignment vertical="center"/>
    </xf>
    <xf numFmtId="38" fontId="2" fillId="0" borderId="0" xfId="1" applyFont="1" applyProtection="1">
      <alignment vertical="center"/>
      <protection locked="0"/>
    </xf>
    <xf numFmtId="0" fontId="18" fillId="0" borderId="0" xfId="0" applyFont="1">
      <alignment vertical="center"/>
    </xf>
    <xf numFmtId="38" fontId="0" fillId="0" borderId="3" xfId="1" applyFont="1" applyBorder="1" applyAlignment="1" applyProtection="1">
      <alignment horizontal="center" vertical="center"/>
      <protection locked="0"/>
    </xf>
    <xf numFmtId="38" fontId="0" fillId="0" borderId="4" xfId="1" applyFont="1" applyBorder="1" applyAlignment="1" applyProtection="1">
      <alignment horizontal="center" vertical="center"/>
      <protection locked="0"/>
    </xf>
    <xf numFmtId="38" fontId="0" fillId="0" borderId="5" xfId="1" applyFont="1" applyBorder="1" applyAlignment="1" applyProtection="1">
      <alignment horizontal="center" vertical="center"/>
      <protection locked="0"/>
    </xf>
    <xf numFmtId="38" fontId="15" fillId="0" borderId="1" xfId="1" applyFont="1" applyBorder="1" applyAlignment="1" applyProtection="1">
      <alignment horizontal="center" vertical="center" wrapText="1"/>
      <protection locked="0"/>
    </xf>
    <xf numFmtId="38" fontId="0" fillId="0" borderId="1" xfId="1" applyFont="1" applyBorder="1" applyAlignment="1" applyProtection="1">
      <alignment horizontal="center" vertical="center" wrapText="1"/>
      <protection locked="0"/>
    </xf>
    <xf numFmtId="38" fontId="15" fillId="0" borderId="3" xfId="1" applyFont="1" applyBorder="1" applyAlignment="1" applyProtection="1">
      <alignment vertical="center"/>
      <protection locked="0"/>
    </xf>
    <xf numFmtId="38" fontId="0" fillId="0" borderId="11" xfId="1" applyFont="1" applyBorder="1" applyAlignment="1" applyProtection="1">
      <alignment horizontal="center" vertical="center"/>
      <protection locked="0"/>
    </xf>
    <xf numFmtId="38" fontId="0" fillId="0" borderId="7" xfId="1" applyFont="1" applyBorder="1" applyAlignment="1" applyProtection="1">
      <alignment horizontal="center" vertical="center"/>
      <protection locked="0"/>
    </xf>
    <xf numFmtId="38" fontId="0" fillId="0" borderId="1" xfId="1" applyFont="1" applyBorder="1" applyAlignment="1" applyProtection="1">
      <alignment horizontal="center" vertical="center"/>
      <protection locked="0"/>
    </xf>
    <xf numFmtId="38" fontId="15" fillId="0" borderId="4" xfId="1" applyFont="1" applyBorder="1" applyAlignment="1" applyProtection="1">
      <alignment horizontal="center" vertical="center"/>
      <protection locked="0"/>
    </xf>
    <xf numFmtId="38" fontId="15" fillId="0" borderId="4" xfId="1" applyFont="1" applyBorder="1" applyAlignment="1" applyProtection="1">
      <alignment vertical="center"/>
      <protection locked="0"/>
    </xf>
    <xf numFmtId="0" fontId="18" fillId="0" borderId="0" xfId="0" applyFont="1" applyAlignment="1">
      <alignment horizontal="center" vertical="center"/>
    </xf>
    <xf numFmtId="38" fontId="0" fillId="0" borderId="0" xfId="1" applyFont="1" applyAlignment="1" applyProtection="1">
      <alignment horizontal="right" vertical="center"/>
    </xf>
    <xf numFmtId="184" fontId="0" fillId="0" borderId="0" xfId="1" applyNumberFormat="1" applyFont="1" applyProtection="1">
      <alignment vertical="center"/>
    </xf>
    <xf numFmtId="186" fontId="0" fillId="3" borderId="17" xfId="0" applyNumberFormat="1" applyFill="1" applyBorder="1" applyProtection="1">
      <alignment vertical="center"/>
      <protection locked="0"/>
    </xf>
    <xf numFmtId="186" fontId="0" fillId="4" borderId="42" xfId="0" applyNumberFormat="1" applyFill="1" applyBorder="1" applyProtection="1">
      <alignment vertical="center"/>
    </xf>
    <xf numFmtId="183" fontId="0" fillId="3" borderId="17" xfId="1" applyNumberFormat="1" applyFont="1" applyFill="1" applyBorder="1" applyProtection="1">
      <alignment vertical="center"/>
      <protection locked="0"/>
    </xf>
    <xf numFmtId="183" fontId="0" fillId="4" borderId="42" xfId="1" applyNumberFormat="1" applyFont="1" applyFill="1" applyBorder="1" applyProtection="1">
      <alignment vertical="center"/>
    </xf>
    <xf numFmtId="186" fontId="0" fillId="4" borderId="5" xfId="0" applyNumberFormat="1" applyFill="1" applyBorder="1" applyProtection="1">
      <alignment vertical="center"/>
    </xf>
    <xf numFmtId="182" fontId="0" fillId="3" borderId="17" xfId="0" applyNumberFormat="1" applyFill="1" applyBorder="1" applyProtection="1">
      <alignment vertical="center"/>
      <protection locked="0"/>
    </xf>
    <xf numFmtId="182" fontId="0" fillId="4" borderId="5" xfId="0" applyNumberFormat="1" applyFill="1" applyBorder="1" applyProtection="1">
      <alignment vertical="center"/>
    </xf>
    <xf numFmtId="187" fontId="0" fillId="4" borderId="5" xfId="0" applyNumberFormat="1" applyFill="1" applyBorder="1" applyAlignment="1" applyProtection="1">
      <alignment horizontal="right" vertical="center" indent="1"/>
    </xf>
    <xf numFmtId="183" fontId="18" fillId="0" borderId="0" xfId="1" applyNumberFormat="1" applyFont="1" applyFill="1" applyBorder="1" applyProtection="1">
      <alignment vertical="center"/>
    </xf>
    <xf numFmtId="38" fontId="0" fillId="3" borderId="17" xfId="1" applyFont="1" applyFill="1" applyBorder="1" applyProtection="1">
      <alignment vertical="center"/>
      <protection locked="0"/>
    </xf>
    <xf numFmtId="38" fontId="0" fillId="4" borderId="42" xfId="1" applyFont="1" applyFill="1" applyBorder="1" applyProtection="1">
      <alignment vertical="center"/>
    </xf>
    <xf numFmtId="188" fontId="0" fillId="4" borderId="17" xfId="0" applyNumberFormat="1" applyFill="1" applyBorder="1" applyProtection="1">
      <alignment vertical="center"/>
    </xf>
    <xf numFmtId="38" fontId="15" fillId="0" borderId="0" xfId="1" applyFont="1" applyFill="1" applyBorder="1" applyProtection="1">
      <alignment vertical="center"/>
    </xf>
    <xf numFmtId="38" fontId="0" fillId="0" borderId="28" xfId="1" applyFont="1" applyBorder="1" applyAlignment="1" applyProtection="1">
      <alignment horizontal="center" vertical="center"/>
    </xf>
    <xf numFmtId="38" fontId="0" fillId="0" borderId="30" xfId="1" applyFont="1" applyBorder="1" applyProtection="1">
      <alignment vertical="center"/>
    </xf>
    <xf numFmtId="0" fontId="0" fillId="0" borderId="8" xfId="0" applyBorder="1" applyProtection="1">
      <alignment vertical="center"/>
      <protection locked="0"/>
    </xf>
    <xf numFmtId="0" fontId="0" fillId="2" borderId="42" xfId="0" applyFill="1" applyBorder="1" applyAlignment="1" applyProtection="1">
      <alignment vertical="center" wrapText="1"/>
      <protection locked="0"/>
    </xf>
    <xf numFmtId="189" fontId="0" fillId="4" borderId="17" xfId="1" applyNumberFormat="1" applyFont="1" applyFill="1" applyBorder="1" applyProtection="1">
      <alignment vertical="center"/>
    </xf>
    <xf numFmtId="189" fontId="0" fillId="3" borderId="1" xfId="1" applyNumberFormat="1" applyFont="1" applyFill="1" applyBorder="1" applyProtection="1">
      <alignment vertical="center"/>
      <protection locked="0"/>
    </xf>
    <xf numFmtId="182" fontId="0" fillId="4" borderId="5" xfId="1" applyNumberFormat="1" applyFont="1" applyFill="1" applyBorder="1" applyProtection="1">
      <alignment vertical="center"/>
    </xf>
    <xf numFmtId="185" fontId="0" fillId="4" borderId="5" xfId="0" applyNumberFormat="1" applyFill="1" applyBorder="1" applyProtection="1">
      <alignment vertical="center"/>
    </xf>
    <xf numFmtId="182" fontId="0" fillId="4" borderId="42" xfId="1" applyNumberFormat="1" applyFont="1" applyFill="1" applyBorder="1" applyProtection="1">
      <alignment vertical="center"/>
    </xf>
    <xf numFmtId="182" fontId="0" fillId="4" borderId="1" xfId="1" applyNumberFormat="1" applyFont="1" applyFill="1" applyBorder="1" applyProtection="1">
      <alignment vertical="center"/>
    </xf>
    <xf numFmtId="185" fontId="0" fillId="4" borderId="21" xfId="0" applyNumberFormat="1" applyFill="1" applyBorder="1" applyProtection="1">
      <alignment vertical="center"/>
      <protection locked="0"/>
    </xf>
    <xf numFmtId="185" fontId="0" fillId="4" borderId="42" xfId="0" applyNumberFormat="1" applyFill="1" applyBorder="1" applyProtection="1">
      <alignment vertical="center"/>
      <protection locked="0"/>
    </xf>
    <xf numFmtId="182" fontId="0" fillId="4" borderId="17" xfId="1" applyNumberFormat="1" applyFont="1" applyFill="1" applyBorder="1" applyProtection="1">
      <alignment vertical="center"/>
    </xf>
    <xf numFmtId="2" fontId="0" fillId="4" borderId="35" xfId="0" applyNumberFormat="1" applyFill="1" applyBorder="1" applyProtection="1">
      <alignment vertical="center"/>
      <protection locked="0"/>
    </xf>
    <xf numFmtId="185" fontId="0" fillId="4" borderId="8" xfId="0" applyNumberFormat="1" applyFill="1" applyBorder="1" applyProtection="1">
      <alignment vertical="center"/>
      <protection locked="0"/>
    </xf>
    <xf numFmtId="182" fontId="0" fillId="4" borderId="16" xfId="1" applyNumberFormat="1" applyFont="1" applyFill="1" applyBorder="1" applyProtection="1">
      <alignment vertical="center"/>
    </xf>
    <xf numFmtId="181" fontId="0" fillId="4" borderId="15" xfId="0" applyNumberFormat="1" applyFill="1" applyBorder="1" applyProtection="1">
      <alignment vertical="center"/>
      <protection locked="0"/>
    </xf>
    <xf numFmtId="190" fontId="0" fillId="4" borderId="5" xfId="0" applyNumberFormat="1" applyFill="1" applyBorder="1" applyProtection="1">
      <alignment vertical="center"/>
    </xf>
    <xf numFmtId="190" fontId="0" fillId="3" borderId="17" xfId="0" applyNumberFormat="1" applyFill="1" applyBorder="1" applyProtection="1">
      <alignment vertical="center"/>
      <protection locked="0"/>
    </xf>
    <xf numFmtId="190" fontId="0" fillId="3" borderId="17" xfId="1" applyNumberFormat="1" applyFont="1" applyFill="1" applyBorder="1" applyProtection="1">
      <alignment vertical="center"/>
      <protection locked="0"/>
    </xf>
    <xf numFmtId="190" fontId="0" fillId="4" borderId="5" xfId="1" applyNumberFormat="1" applyFont="1" applyFill="1" applyBorder="1" applyProtection="1">
      <alignment vertical="center"/>
    </xf>
    <xf numFmtId="182" fontId="0" fillId="4" borderId="43" xfId="1" applyNumberFormat="1" applyFont="1" applyFill="1" applyBorder="1" applyProtection="1">
      <alignment vertical="center"/>
    </xf>
    <xf numFmtId="187" fontId="0" fillId="3" borderId="17" xfId="0" applyNumberFormat="1" applyFill="1" applyBorder="1" applyProtection="1">
      <alignment vertical="center"/>
      <protection locked="0"/>
    </xf>
    <xf numFmtId="191" fontId="0" fillId="4" borderId="23" xfId="1" applyNumberFormat="1" applyFont="1" applyFill="1" applyBorder="1" applyProtection="1">
      <alignment vertical="center"/>
    </xf>
    <xf numFmtId="191" fontId="15" fillId="4" borderId="32" xfId="1" applyNumberFormat="1" applyFont="1" applyFill="1" applyBorder="1" applyProtection="1">
      <alignment vertical="center"/>
    </xf>
    <xf numFmtId="192" fontId="0" fillId="3" borderId="17" xfId="2" applyNumberFormat="1" applyFont="1" applyFill="1" applyBorder="1" applyProtection="1">
      <alignment vertical="center"/>
      <protection locked="0"/>
    </xf>
    <xf numFmtId="192" fontId="0" fillId="3" borderId="16" xfId="2" applyNumberFormat="1" applyFont="1" applyFill="1" applyBorder="1" applyProtection="1">
      <alignment vertical="center"/>
      <protection locked="0"/>
    </xf>
    <xf numFmtId="192" fontId="0" fillId="3" borderId="35" xfId="2" applyNumberFormat="1" applyFont="1" applyFill="1" applyBorder="1" applyProtection="1">
      <alignment vertical="center"/>
      <protection locked="0"/>
    </xf>
    <xf numFmtId="192" fontId="0" fillId="3" borderId="1" xfId="2" applyNumberFormat="1" applyFont="1" applyFill="1" applyBorder="1" applyProtection="1">
      <alignment vertical="center"/>
      <protection locked="0"/>
    </xf>
    <xf numFmtId="191" fontId="0" fillId="4" borderId="1" xfId="1" applyNumberFormat="1" applyFont="1" applyFill="1" applyBorder="1" applyProtection="1">
      <alignment vertical="center"/>
    </xf>
    <xf numFmtId="0" fontId="2" fillId="0" borderId="0" xfId="0" applyFont="1" applyProtection="1">
      <alignment vertical="center"/>
      <protection locked="0"/>
    </xf>
    <xf numFmtId="0" fontId="22" fillId="0" borderId="0" xfId="0" applyFont="1" applyProtection="1">
      <alignment vertical="center"/>
      <protection locked="0"/>
    </xf>
    <xf numFmtId="191" fontId="0" fillId="4" borderId="29" xfId="1" applyNumberFormat="1" applyFont="1" applyFill="1" applyBorder="1" applyProtection="1">
      <alignment vertical="center"/>
    </xf>
    <xf numFmtId="187" fontId="0" fillId="4" borderId="19" xfId="1" applyNumberFormat="1" applyFont="1" applyFill="1" applyBorder="1" applyProtection="1">
      <alignment vertical="center"/>
    </xf>
    <xf numFmtId="180" fontId="0" fillId="4" borderId="1" xfId="1" applyNumberFormat="1" applyFont="1" applyFill="1" applyBorder="1" applyProtection="1">
      <alignment vertical="center"/>
    </xf>
    <xf numFmtId="38" fontId="0" fillId="4" borderId="9" xfId="1" applyFont="1" applyFill="1" applyBorder="1" applyProtection="1">
      <alignment vertical="center"/>
    </xf>
    <xf numFmtId="0" fontId="7" fillId="0" borderId="0" xfId="3" applyFont="1" applyProtection="1">
      <alignment vertical="center"/>
      <protection locked="0"/>
    </xf>
    <xf numFmtId="0" fontId="8" fillId="0" borderId="0" xfId="3" applyFont="1" applyProtection="1">
      <alignment vertical="center"/>
      <protection locked="0"/>
    </xf>
    <xf numFmtId="0" fontId="9" fillId="0" borderId="0" xfId="3" applyFont="1" applyProtection="1">
      <alignment vertical="center"/>
      <protection locked="0"/>
    </xf>
    <xf numFmtId="0" fontId="9" fillId="0" borderId="0" xfId="3" applyFont="1" applyAlignment="1" applyProtection="1">
      <alignment horizontal="right" vertical="center"/>
      <protection locked="0"/>
    </xf>
    <xf numFmtId="0" fontId="9" fillId="0" borderId="0" xfId="3" applyFont="1" applyAlignment="1" applyProtection="1">
      <alignment horizontal="center" vertical="center"/>
      <protection locked="0"/>
    </xf>
    <xf numFmtId="0" fontId="9" fillId="0" borderId="1" xfId="3" applyFont="1" applyBorder="1" applyProtection="1">
      <alignment vertical="center"/>
      <protection locked="0"/>
    </xf>
    <xf numFmtId="0" fontId="9" fillId="0" borderId="0" xfId="3" applyFont="1" applyAlignment="1" applyProtection="1">
      <alignment vertical="top"/>
      <protection locked="0"/>
    </xf>
    <xf numFmtId="0" fontId="11" fillId="0" borderId="0" xfId="3" applyFont="1" applyProtection="1">
      <alignment vertical="center"/>
      <protection locked="0"/>
    </xf>
    <xf numFmtId="0" fontId="9" fillId="0" borderId="1" xfId="3" applyFont="1" applyBorder="1" applyAlignment="1" applyProtection="1">
      <alignment horizontal="center" vertical="center"/>
      <protection locked="0"/>
    </xf>
    <xf numFmtId="0" fontId="9" fillId="0" borderId="1" xfId="3" applyFont="1" applyFill="1" applyBorder="1" applyAlignment="1" applyProtection="1">
      <alignment horizontal="center" vertical="center"/>
      <protection locked="0"/>
    </xf>
    <xf numFmtId="0" fontId="9" fillId="0" borderId="1" xfId="3" applyFont="1" applyFill="1" applyBorder="1" applyAlignment="1" applyProtection="1">
      <alignment vertical="center"/>
      <protection locked="0"/>
    </xf>
    <xf numFmtId="0" fontId="9" fillId="0" borderId="0" xfId="3" applyFont="1" applyFill="1" applyBorder="1" applyAlignment="1" applyProtection="1">
      <alignment vertical="center"/>
      <protection locked="0"/>
    </xf>
    <xf numFmtId="0" fontId="9" fillId="0" borderId="1" xfId="3" applyFont="1" applyBorder="1" applyAlignment="1" applyProtection="1">
      <alignment vertical="center"/>
      <protection locked="0"/>
    </xf>
    <xf numFmtId="0" fontId="28" fillId="0" borderId="1" xfId="3" applyFont="1" applyBorder="1" applyAlignment="1" applyProtection="1">
      <alignment vertical="center" wrapText="1"/>
      <protection locked="0"/>
    </xf>
    <xf numFmtId="176" fontId="9" fillId="0" borderId="1" xfId="3" applyNumberFormat="1" applyFont="1" applyBorder="1" applyProtection="1">
      <alignment vertical="center"/>
      <protection locked="0"/>
    </xf>
    <xf numFmtId="177" fontId="9" fillId="0" borderId="1" xfId="3" applyNumberFormat="1" applyFont="1" applyBorder="1" applyProtection="1">
      <alignment vertical="center"/>
      <protection locked="0"/>
    </xf>
    <xf numFmtId="178" fontId="29" fillId="0" borderId="1" xfId="3" applyNumberFormat="1" applyFont="1" applyBorder="1" applyAlignment="1" applyProtection="1">
      <alignment horizontal="center" vertical="center" wrapText="1"/>
      <protection locked="0"/>
    </xf>
    <xf numFmtId="178" fontId="29" fillId="0" borderId="1" xfId="3" applyNumberFormat="1" applyFont="1" applyBorder="1" applyAlignment="1" applyProtection="1">
      <alignment horizontal="center" vertical="center"/>
      <protection locked="0"/>
    </xf>
    <xf numFmtId="179" fontId="9" fillId="0" borderId="1" xfId="3" applyNumberFormat="1" applyFont="1" applyBorder="1" applyProtection="1">
      <alignment vertical="center"/>
      <protection locked="0"/>
    </xf>
    <xf numFmtId="179" fontId="9" fillId="0" borderId="1" xfId="3" applyNumberFormat="1" applyFont="1" applyBorder="1" applyAlignment="1" applyProtection="1">
      <alignment horizontal="right" vertical="center"/>
      <protection locked="0"/>
    </xf>
    <xf numFmtId="0" fontId="28" fillId="0" borderId="1" xfId="3" applyFont="1" applyBorder="1" applyAlignment="1" applyProtection="1">
      <alignment horizontal="left" vertical="center" wrapText="1"/>
      <protection locked="0"/>
    </xf>
    <xf numFmtId="0" fontId="28" fillId="0" borderId="1" xfId="3" applyFont="1" applyBorder="1" applyProtection="1">
      <alignment vertical="center"/>
      <protection locked="0"/>
    </xf>
    <xf numFmtId="176" fontId="30" fillId="10" borderId="1" xfId="3" applyNumberFormat="1" applyFont="1" applyFill="1" applyBorder="1" applyProtection="1">
      <alignment vertical="center"/>
      <protection locked="0"/>
    </xf>
    <xf numFmtId="0" fontId="9" fillId="0" borderId="0" xfId="3" applyFont="1" applyBorder="1" applyProtection="1">
      <alignment vertical="center"/>
      <protection locked="0"/>
    </xf>
    <xf numFmtId="176" fontId="9" fillId="0" borderId="0" xfId="3" applyNumberFormat="1" applyFont="1" applyProtection="1">
      <alignment vertical="center"/>
      <protection locked="0"/>
    </xf>
    <xf numFmtId="0" fontId="12" fillId="0" borderId="0" xfId="3" applyFont="1" applyProtection="1">
      <alignment vertical="center"/>
      <protection locked="0"/>
    </xf>
    <xf numFmtId="3" fontId="9" fillId="0" borderId="0" xfId="3" applyNumberFormat="1" applyFont="1" applyProtection="1">
      <alignment vertical="center"/>
      <protection locked="0"/>
    </xf>
    <xf numFmtId="3" fontId="9" fillId="0" borderId="0" xfId="3" applyNumberFormat="1" applyFont="1" applyAlignment="1" applyProtection="1">
      <alignment horizontal="right" vertical="center"/>
      <protection locked="0"/>
    </xf>
    <xf numFmtId="180" fontId="9" fillId="0" borderId="1" xfId="3" applyNumberFormat="1" applyFont="1" applyBorder="1" applyAlignment="1" applyProtection="1">
      <alignment horizontal="center" vertical="center" wrapText="1"/>
      <protection locked="0"/>
    </xf>
    <xf numFmtId="9" fontId="9" fillId="0" borderId="1" xfId="2" applyFont="1" applyBorder="1" applyAlignment="1" applyProtection="1">
      <alignment horizontal="right" vertical="center"/>
      <protection locked="0"/>
    </xf>
    <xf numFmtId="0" fontId="8" fillId="0" borderId="0" xfId="3" applyFont="1" applyAlignment="1" applyProtection="1">
      <alignment horizontal="right" vertical="center"/>
      <protection locked="0"/>
    </xf>
    <xf numFmtId="0" fontId="8" fillId="0" borderId="0" xfId="3" applyFont="1" applyAlignment="1" applyProtection="1">
      <alignment horizontal="center" vertical="center"/>
      <protection locked="0"/>
    </xf>
    <xf numFmtId="0" fontId="13" fillId="0" borderId="0" xfId="3" applyFont="1" applyProtection="1">
      <alignment vertical="center"/>
      <protection locked="0"/>
    </xf>
    <xf numFmtId="178" fontId="12" fillId="0" borderId="1" xfId="3" applyNumberFormat="1" applyFont="1" applyBorder="1" applyProtection="1">
      <alignment vertical="center"/>
    </xf>
    <xf numFmtId="176" fontId="9" fillId="0" borderId="0" xfId="3" applyNumberFormat="1" applyFont="1" applyProtection="1">
      <alignment vertical="center"/>
    </xf>
    <xf numFmtId="3" fontId="9" fillId="0" borderId="0" xfId="3" applyNumberFormat="1" applyFont="1" applyProtection="1">
      <alignment vertical="center"/>
    </xf>
    <xf numFmtId="3" fontId="9" fillId="0" borderId="1" xfId="3" applyNumberFormat="1" applyFont="1" applyBorder="1" applyAlignment="1" applyProtection="1">
      <alignment horizontal="right" vertical="center"/>
    </xf>
    <xf numFmtId="3" fontId="9" fillId="0" borderId="1" xfId="3" applyNumberFormat="1" applyFont="1" applyBorder="1" applyProtection="1">
      <alignment vertical="center"/>
    </xf>
    <xf numFmtId="0" fontId="23" fillId="0" borderId="0" xfId="0" applyFont="1" applyProtection="1">
      <alignment vertical="center"/>
      <protection locked="0"/>
    </xf>
    <xf numFmtId="0" fontId="0" fillId="0" borderId="0" xfId="0" applyFont="1" applyProtection="1">
      <alignment vertical="center"/>
      <protection locked="0"/>
    </xf>
    <xf numFmtId="0" fontId="36" fillId="0" borderId="0" xfId="0" applyFont="1" applyProtection="1">
      <alignment vertical="center"/>
      <protection locked="0"/>
    </xf>
    <xf numFmtId="38" fontId="0" fillId="3" borderId="9" xfId="1" applyFont="1" applyFill="1" applyBorder="1" applyProtection="1">
      <alignment vertical="center"/>
      <protection locked="0"/>
    </xf>
    <xf numFmtId="38" fontId="0" fillId="3" borderId="14" xfId="1" applyFont="1" applyFill="1" applyBorder="1" applyProtection="1">
      <alignment vertical="center"/>
      <protection locked="0"/>
    </xf>
    <xf numFmtId="38" fontId="0" fillId="3" borderId="10" xfId="1" applyFont="1" applyFill="1" applyBorder="1" applyProtection="1">
      <alignment vertical="center"/>
      <protection locked="0"/>
    </xf>
    <xf numFmtId="55" fontId="4"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38" fontId="0" fillId="0" borderId="0" xfId="0" applyNumberFormat="1" applyProtection="1">
      <alignment vertical="center"/>
      <protection locked="0"/>
    </xf>
    <xf numFmtId="0" fontId="33" fillId="0" borderId="0" xfId="0" applyFont="1" applyProtection="1">
      <alignment vertical="center"/>
      <protection locked="0"/>
    </xf>
    <xf numFmtId="38" fontId="0" fillId="4" borderId="19" xfId="0" applyNumberFormat="1" applyFill="1" applyBorder="1" applyProtection="1">
      <alignment vertical="center"/>
    </xf>
    <xf numFmtId="38" fontId="0" fillId="4" borderId="19" xfId="1" applyFont="1" applyFill="1" applyBorder="1" applyProtection="1">
      <alignment vertical="center"/>
    </xf>
    <xf numFmtId="10" fontId="37" fillId="4" borderId="13" xfId="2" applyNumberFormat="1" applyFont="1" applyFill="1" applyBorder="1" applyProtection="1">
      <alignment vertical="center"/>
    </xf>
    <xf numFmtId="193" fontId="0" fillId="3" borderId="17" xfId="1" applyNumberFormat="1" applyFont="1" applyFill="1" applyBorder="1" applyProtection="1">
      <alignment vertical="center"/>
      <protection locked="0"/>
    </xf>
    <xf numFmtId="193" fontId="0" fillId="4" borderId="42" xfId="1" applyNumberFormat="1" applyFont="1" applyFill="1" applyBorder="1" applyProtection="1">
      <alignment vertical="center"/>
    </xf>
    <xf numFmtId="0" fontId="38" fillId="0" borderId="0" xfId="3" applyFont="1" applyProtection="1">
      <alignment vertical="center"/>
      <protection locked="0"/>
    </xf>
    <xf numFmtId="182" fontId="0" fillId="3" borderId="1" xfId="1" applyNumberFormat="1" applyFont="1" applyFill="1" applyBorder="1" applyProtection="1">
      <alignment vertical="center"/>
      <protection locked="0"/>
    </xf>
    <xf numFmtId="186" fontId="0" fillId="3" borderId="1" xfId="1" applyNumberFormat="1" applyFont="1" applyFill="1" applyBorder="1" applyProtection="1">
      <alignment vertical="center"/>
      <protection locked="0"/>
    </xf>
    <xf numFmtId="195" fontId="0" fillId="4" borderId="17" xfId="1" applyNumberFormat="1" applyFont="1" applyFill="1" applyBorder="1" applyProtection="1">
      <alignment vertical="center"/>
    </xf>
    <xf numFmtId="182" fontId="0" fillId="4" borderId="17" xfId="0" applyNumberFormat="1" applyFill="1" applyBorder="1" applyProtection="1">
      <alignment vertical="center"/>
    </xf>
    <xf numFmtId="182" fontId="0" fillId="3" borderId="1" xfId="0" applyNumberFormat="1" applyFill="1" applyBorder="1" applyProtection="1">
      <alignment vertical="center"/>
      <protection locked="0"/>
    </xf>
    <xf numFmtId="194" fontId="0" fillId="4" borderId="16" xfId="1" applyNumberFormat="1" applyFont="1" applyFill="1" applyBorder="1" applyProtection="1">
      <alignment vertical="center"/>
    </xf>
    <xf numFmtId="194" fontId="0" fillId="4" borderId="42" xfId="1" applyNumberFormat="1" applyFont="1" applyFill="1" applyBorder="1" applyProtection="1">
      <alignment vertical="center"/>
    </xf>
    <xf numFmtId="194" fontId="0" fillId="4" borderId="1" xfId="1" applyNumberFormat="1" applyFont="1" applyFill="1" applyBorder="1" applyProtection="1">
      <alignment vertical="center"/>
    </xf>
    <xf numFmtId="181" fontId="0" fillId="4" borderId="19" xfId="1" applyNumberFormat="1" applyFont="1" applyFill="1" applyBorder="1" applyProtection="1">
      <alignment vertical="center"/>
      <protection locked="0"/>
    </xf>
    <xf numFmtId="0" fontId="0" fillId="9" borderId="0" xfId="0" applyFill="1" applyProtection="1">
      <alignment vertical="center"/>
      <protection locked="0"/>
    </xf>
    <xf numFmtId="0" fontId="0" fillId="7" borderId="0" xfId="0" applyFill="1" applyProtection="1">
      <alignment vertical="center"/>
      <protection locked="0"/>
    </xf>
    <xf numFmtId="56" fontId="0" fillId="0" borderId="0" xfId="0" applyNumberFormat="1" applyProtection="1">
      <alignment vertical="center"/>
      <protection locked="0"/>
    </xf>
    <xf numFmtId="0" fontId="33" fillId="9" borderId="0" xfId="0" applyFont="1" applyFill="1" applyProtection="1">
      <alignment vertical="center"/>
      <protection locked="0"/>
    </xf>
    <xf numFmtId="0" fontId="4" fillId="7" borderId="0" xfId="0" applyFont="1" applyFill="1" applyProtection="1">
      <alignment vertical="center"/>
      <protection locked="0"/>
    </xf>
    <xf numFmtId="0" fontId="18" fillId="7" borderId="0" xfId="0" applyFont="1" applyFill="1" applyProtection="1">
      <alignment vertical="center"/>
      <protection locked="0"/>
    </xf>
    <xf numFmtId="0" fontId="24" fillId="7" borderId="0" xfId="0" applyFont="1" applyFill="1" applyProtection="1">
      <alignment vertical="center"/>
      <protection locked="0"/>
    </xf>
    <xf numFmtId="0" fontId="0" fillId="7" borderId="0" xfId="0" applyFill="1" applyBorder="1" applyProtection="1">
      <alignment vertical="center"/>
      <protection locked="0"/>
    </xf>
    <xf numFmtId="38" fontId="0" fillId="7" borderId="0" xfId="1" applyFont="1" applyFill="1" applyBorder="1" applyProtection="1">
      <alignment vertical="center"/>
      <protection locked="0"/>
    </xf>
    <xf numFmtId="0" fontId="15" fillId="7" borderId="0" xfId="0" applyNumberFormat="1" applyFont="1" applyFill="1" applyProtection="1">
      <alignment vertical="center"/>
      <protection locked="0"/>
    </xf>
    <xf numFmtId="0" fontId="0" fillId="7" borderId="0" xfId="0" applyNumberFormat="1" applyFill="1" applyBorder="1" applyProtection="1">
      <alignment vertical="center"/>
      <protection locked="0"/>
    </xf>
    <xf numFmtId="0" fontId="0" fillId="7" borderId="0" xfId="0" applyNumberFormat="1" applyFill="1" applyProtection="1">
      <alignment vertical="center"/>
      <protection locked="0"/>
    </xf>
    <xf numFmtId="0" fontId="24" fillId="7" borderId="0" xfId="0" applyNumberFormat="1" applyFont="1" applyFill="1" applyProtection="1">
      <alignment vertical="center"/>
      <protection locked="0"/>
    </xf>
    <xf numFmtId="0" fontId="33" fillId="7" borderId="0" xfId="0" applyFont="1" applyFill="1" applyAlignment="1" applyProtection="1">
      <alignment horizontal="left" vertical="center"/>
      <protection locked="0"/>
    </xf>
    <xf numFmtId="0" fontId="33" fillId="7" borderId="0" xfId="0" applyFont="1" applyFill="1" applyProtection="1">
      <alignment vertical="center"/>
      <protection locked="0"/>
    </xf>
    <xf numFmtId="0" fontId="0" fillId="7" borderId="0" xfId="0" applyFill="1" applyAlignment="1" applyProtection="1">
      <alignment horizontal="left" vertical="center"/>
      <protection locked="0"/>
    </xf>
    <xf numFmtId="0" fontId="0" fillId="7" borderId="0" xfId="0" applyFill="1" applyAlignment="1" applyProtection="1">
      <alignment horizontal="right" vertical="center" wrapText="1"/>
      <protection locked="0"/>
    </xf>
    <xf numFmtId="0" fontId="0" fillId="7" borderId="0" xfId="0" applyFill="1" applyAlignment="1" applyProtection="1">
      <alignment horizontal="left" vertical="center" wrapText="1"/>
      <protection locked="0"/>
    </xf>
    <xf numFmtId="0" fontId="2" fillId="7" borderId="0" xfId="0" applyFont="1" applyFill="1" applyProtection="1">
      <alignment vertical="center"/>
      <protection locked="0"/>
    </xf>
    <xf numFmtId="0" fontId="18" fillId="7" borderId="1" xfId="0" applyFont="1" applyFill="1" applyBorder="1" applyProtection="1">
      <alignment vertical="center"/>
      <protection locked="0"/>
    </xf>
    <xf numFmtId="38" fontId="18" fillId="0" borderId="0" xfId="1" applyFont="1" applyBorder="1" applyProtection="1">
      <alignment vertical="center"/>
      <protection locked="0"/>
    </xf>
    <xf numFmtId="0" fontId="18" fillId="7" borderId="0" xfId="0" applyFont="1" applyFill="1" applyAlignment="1" applyProtection="1">
      <alignment horizontal="right" vertical="center"/>
      <protection locked="0"/>
    </xf>
    <xf numFmtId="38" fontId="18" fillId="7" borderId="1" xfId="1" applyFont="1" applyFill="1" applyBorder="1" applyProtection="1">
      <alignment vertical="center"/>
      <protection locked="0"/>
    </xf>
    <xf numFmtId="0" fontId="18" fillId="0" borderId="0" xfId="0" applyFont="1" applyProtection="1">
      <alignment vertical="center"/>
      <protection locked="0"/>
    </xf>
    <xf numFmtId="183" fontId="18" fillId="0" borderId="0" xfId="1" applyNumberFormat="1" applyFont="1" applyBorder="1" applyProtection="1">
      <alignment vertical="center"/>
      <protection locked="0"/>
    </xf>
    <xf numFmtId="0" fontId="18" fillId="9" borderId="0" xfId="0" applyFont="1" applyFill="1" applyProtection="1">
      <alignment vertical="center"/>
      <protection locked="0"/>
    </xf>
    <xf numFmtId="183" fontId="18" fillId="0" borderId="0" xfId="1" applyNumberFormat="1" applyFont="1" applyBorder="1" applyAlignment="1" applyProtection="1">
      <alignment horizontal="right" vertical="center"/>
      <protection locked="0"/>
    </xf>
    <xf numFmtId="38" fontId="18" fillId="7" borderId="1" xfId="0" applyNumberFormat="1" applyFont="1" applyFill="1" applyBorder="1" applyProtection="1">
      <alignment vertical="center"/>
      <protection locked="0"/>
    </xf>
    <xf numFmtId="182" fontId="18" fillId="7" borderId="1" xfId="0" applyNumberFormat="1" applyFont="1" applyFill="1" applyBorder="1" applyProtection="1">
      <alignment vertical="center"/>
      <protection locked="0"/>
    </xf>
    <xf numFmtId="183" fontId="18" fillId="0" borderId="0" xfId="1" applyNumberFormat="1" applyFont="1" applyProtection="1">
      <alignment vertical="center"/>
      <protection locked="0"/>
    </xf>
    <xf numFmtId="38" fontId="18" fillId="0" borderId="0" xfId="1" applyFont="1" applyProtection="1">
      <alignment vertical="center"/>
      <protection locked="0"/>
    </xf>
    <xf numFmtId="0" fontId="18" fillId="0" borderId="0" xfId="0" applyFont="1" applyAlignment="1" applyProtection="1">
      <alignment horizontal="center" vertical="center"/>
      <protection locked="0"/>
    </xf>
    <xf numFmtId="183" fontId="31" fillId="0" borderId="0" xfId="1" applyNumberFormat="1" applyFont="1" applyFill="1" applyBorder="1" applyProtection="1">
      <alignment vertical="center"/>
      <protection locked="0"/>
    </xf>
    <xf numFmtId="183" fontId="18" fillId="0" borderId="0" xfId="1" applyNumberFormat="1" applyFont="1" applyFill="1" applyBorder="1" applyProtection="1">
      <alignment vertical="center"/>
      <protection locked="0"/>
    </xf>
    <xf numFmtId="38" fontId="4" fillId="7" borderId="0" xfId="1" applyFont="1" applyFill="1" applyBorder="1" applyProtection="1">
      <alignment vertical="center"/>
      <protection locked="0"/>
    </xf>
    <xf numFmtId="183" fontId="18" fillId="7" borderId="0" xfId="1" applyNumberFormat="1" applyFont="1" applyFill="1" applyBorder="1" applyProtection="1">
      <alignment vertical="center"/>
      <protection locked="0"/>
    </xf>
    <xf numFmtId="183" fontId="18" fillId="7" borderId="3" xfId="1" applyNumberFormat="1" applyFont="1" applyFill="1" applyBorder="1" applyAlignment="1" applyProtection="1">
      <alignment vertical="center"/>
      <protection locked="0"/>
    </xf>
    <xf numFmtId="38" fontId="18" fillId="7" borderId="5" xfId="1" applyFont="1" applyFill="1" applyBorder="1" applyAlignment="1" applyProtection="1">
      <alignment vertical="center"/>
      <protection locked="0"/>
    </xf>
    <xf numFmtId="0" fontId="26" fillId="0" borderId="0" xfId="0" applyFont="1" applyProtection="1">
      <alignment vertical="center"/>
      <protection locked="0"/>
    </xf>
    <xf numFmtId="0" fontId="18" fillId="7" borderId="11" xfId="0" applyFont="1" applyFill="1" applyBorder="1" applyProtection="1">
      <alignment vertical="center"/>
      <protection locked="0"/>
    </xf>
    <xf numFmtId="0" fontId="18" fillId="7" borderId="1" xfId="0" applyFont="1" applyFill="1" applyBorder="1" applyAlignment="1" applyProtection="1">
      <alignment horizontal="center" vertical="center"/>
      <protection locked="0"/>
    </xf>
    <xf numFmtId="183" fontId="18" fillId="7" borderId="1" xfId="1" applyNumberFormat="1" applyFont="1" applyFill="1" applyBorder="1" applyProtection="1">
      <alignment vertical="center"/>
      <protection locked="0"/>
    </xf>
    <xf numFmtId="0" fontId="18" fillId="7" borderId="4" xfId="0" applyFont="1" applyFill="1" applyBorder="1" applyProtection="1">
      <alignment vertical="center"/>
      <protection locked="0"/>
    </xf>
    <xf numFmtId="183" fontId="18" fillId="7" borderId="0" xfId="1" applyNumberFormat="1" applyFont="1" applyFill="1" applyProtection="1">
      <alignment vertical="center"/>
      <protection locked="0"/>
    </xf>
    <xf numFmtId="0" fontId="0" fillId="0" borderId="0" xfId="0" applyAlignment="1" applyProtection="1">
      <alignment horizontal="right" vertical="center"/>
      <protection locked="0"/>
    </xf>
    <xf numFmtId="0" fontId="18" fillId="7" borderId="2" xfId="0" applyFont="1" applyFill="1" applyBorder="1" applyProtection="1">
      <alignment vertical="center"/>
      <protection locked="0"/>
    </xf>
    <xf numFmtId="186" fontId="0" fillId="3" borderId="1" xfId="0" applyNumberFormat="1" applyFill="1" applyBorder="1" applyProtection="1">
      <alignment vertical="center"/>
      <protection locked="0"/>
    </xf>
    <xf numFmtId="0" fontId="17" fillId="0" borderId="0" xfId="0" applyFont="1" applyAlignment="1" applyProtection="1">
      <alignment horizontal="center" vertical="center"/>
      <protection locked="0"/>
    </xf>
    <xf numFmtId="0" fontId="4" fillId="3" borderId="20" xfId="0" applyFont="1" applyFill="1" applyBorder="1" applyAlignment="1" applyProtection="1">
      <alignment horizontal="left" vertical="center"/>
      <protection locked="0"/>
    </xf>
    <xf numFmtId="0" fontId="4" fillId="3" borderId="19" xfId="0" applyFont="1" applyFill="1" applyBorder="1" applyAlignment="1" applyProtection="1">
      <alignment horizontal="left" vertical="center"/>
      <protection locked="0"/>
    </xf>
    <xf numFmtId="0" fontId="18" fillId="7" borderId="6" xfId="0" applyFont="1" applyFill="1" applyBorder="1" applyAlignment="1" applyProtection="1">
      <alignment horizontal="center" vertical="center" wrapText="1"/>
      <protection locked="0"/>
    </xf>
    <xf numFmtId="0" fontId="18" fillId="7" borderId="8" xfId="0" applyFont="1" applyFill="1" applyBorder="1" applyAlignment="1" applyProtection="1">
      <alignment horizontal="center" vertical="center" wrapText="1"/>
      <protection locked="0"/>
    </xf>
    <xf numFmtId="0" fontId="0" fillId="0" borderId="0" xfId="1" applyNumberFormat="1" applyFont="1" applyBorder="1" applyAlignment="1" applyProtection="1">
      <alignment horizontal="left" wrapText="1"/>
      <protection locked="0"/>
    </xf>
    <xf numFmtId="0" fontId="0" fillId="0" borderId="1" xfId="0" applyNumberFormat="1" applyBorder="1" applyAlignment="1" applyProtection="1">
      <alignment horizontal="left" vertical="center" wrapText="1"/>
      <protection locked="0"/>
    </xf>
    <xf numFmtId="0" fontId="0" fillId="0" borderId="3" xfId="0" applyNumberFormat="1" applyBorder="1" applyAlignment="1" applyProtection="1">
      <alignment horizontal="left" vertical="center" wrapText="1"/>
      <protection locked="0"/>
    </xf>
    <xf numFmtId="0" fontId="0" fillId="0" borderId="1" xfId="1" applyNumberFormat="1" applyFont="1" applyBorder="1" applyAlignment="1" applyProtection="1">
      <alignment horizontal="left" vertical="center"/>
      <protection locked="0"/>
    </xf>
    <xf numFmtId="0" fontId="0" fillId="0" borderId="3" xfId="1" applyNumberFormat="1" applyFont="1" applyBorder="1" applyAlignment="1" applyProtection="1">
      <alignment horizontal="left" vertical="center"/>
      <protection locked="0"/>
    </xf>
    <xf numFmtId="0" fontId="19" fillId="8" borderId="18" xfId="0" applyFont="1" applyFill="1" applyBorder="1" applyAlignment="1">
      <alignment horizontal="center" vertical="center"/>
    </xf>
    <xf numFmtId="0" fontId="19" fillId="8" borderId="20" xfId="0" applyFont="1" applyFill="1" applyBorder="1" applyAlignment="1">
      <alignment horizontal="center" vertical="center"/>
    </xf>
    <xf numFmtId="0" fontId="19" fillId="8" borderId="19" xfId="0" applyFont="1" applyFill="1" applyBorder="1" applyAlignment="1">
      <alignment horizontal="center" vertical="center"/>
    </xf>
    <xf numFmtId="0" fontId="0" fillId="0" borderId="6" xfId="0" applyBorder="1" applyProtection="1">
      <alignment vertical="center"/>
      <protection locked="0"/>
    </xf>
    <xf numFmtId="0" fontId="0" fillId="0" borderId="21" xfId="0" applyBorder="1" applyProtection="1">
      <alignment vertical="center"/>
      <protection locked="0"/>
    </xf>
    <xf numFmtId="0" fontId="0" fillId="0" borderId="27" xfId="0" applyBorder="1" applyAlignment="1" applyProtection="1">
      <alignment horizontal="right" vertical="center" wrapText="1"/>
      <protection locked="0"/>
    </xf>
    <xf numFmtId="0" fontId="0" fillId="0" borderId="34" xfId="0" applyBorder="1" applyAlignment="1" applyProtection="1">
      <alignment horizontal="right" vertical="center"/>
      <protection locked="0"/>
    </xf>
    <xf numFmtId="192" fontId="0" fillId="4" borderId="26" xfId="2" applyNumberFormat="1" applyFont="1" applyFill="1" applyBorder="1" applyProtection="1">
      <alignment vertical="center"/>
    </xf>
    <xf numFmtId="192" fontId="0" fillId="4" borderId="36" xfId="2" applyNumberFormat="1" applyFont="1" applyFill="1" applyBorder="1" applyProtection="1">
      <alignment vertical="center"/>
    </xf>
    <xf numFmtId="0" fontId="0" fillId="0" borderId="0" xfId="1" applyNumberFormat="1" applyFont="1" applyBorder="1" applyAlignment="1" applyProtection="1">
      <alignment horizontal="left" vertical="top" wrapText="1"/>
      <protection locked="0"/>
    </xf>
    <xf numFmtId="0" fontId="0" fillId="0" borderId="38" xfId="0" applyBorder="1" applyAlignment="1" applyProtection="1">
      <alignment horizontal="right" vertical="center" wrapText="1"/>
      <protection locked="0"/>
    </xf>
    <xf numFmtId="0" fontId="0" fillId="0" borderId="39" xfId="0" applyBorder="1" applyAlignment="1" applyProtection="1">
      <alignment horizontal="right" vertical="center"/>
      <protection locked="0"/>
    </xf>
    <xf numFmtId="0" fontId="0" fillId="0" borderId="8" xfId="0" applyBorder="1" applyProtection="1">
      <alignment vertical="center"/>
      <protection locked="0"/>
    </xf>
    <xf numFmtId="38" fontId="15" fillId="0" borderId="1" xfId="1" applyFont="1" applyBorder="1" applyAlignment="1" applyProtection="1">
      <alignment vertical="center" wrapText="1"/>
      <protection locked="0"/>
    </xf>
    <xf numFmtId="38" fontId="15" fillId="0" borderId="1" xfId="1" applyFont="1" applyBorder="1" applyAlignment="1" applyProtection="1">
      <alignment vertical="center"/>
      <protection locked="0"/>
    </xf>
    <xf numFmtId="0" fontId="33" fillId="7" borderId="0" xfId="0" applyFont="1" applyFill="1" applyAlignment="1" applyProtection="1">
      <alignment vertical="center" wrapText="1"/>
      <protection locked="0"/>
    </xf>
    <xf numFmtId="0" fontId="9" fillId="0" borderId="0" xfId="3" applyFont="1" applyBorder="1" applyAlignment="1" applyProtection="1">
      <alignment horizontal="left" vertical="center" wrapText="1"/>
      <protection locked="0"/>
    </xf>
    <xf numFmtId="0" fontId="10" fillId="0" borderId="0" xfId="3" applyFont="1" applyAlignment="1" applyProtection="1">
      <alignment horizontal="center" vertical="center"/>
      <protection locked="0"/>
    </xf>
    <xf numFmtId="0" fontId="9" fillId="5" borderId="3" xfId="3" applyFont="1" applyFill="1" applyBorder="1" applyAlignment="1" applyProtection="1">
      <alignment horizontal="center" vertical="center"/>
      <protection locked="0"/>
    </xf>
    <xf numFmtId="0" fontId="9" fillId="5" borderId="4" xfId="3" applyFont="1" applyFill="1" applyBorder="1" applyAlignment="1" applyProtection="1">
      <alignment horizontal="center" vertical="center"/>
      <protection locked="0"/>
    </xf>
    <xf numFmtId="0" fontId="9" fillId="5" borderId="5" xfId="3" applyFont="1" applyFill="1" applyBorder="1" applyAlignment="1" applyProtection="1">
      <alignment horizontal="center" vertical="center"/>
      <protection locked="0"/>
    </xf>
    <xf numFmtId="0" fontId="9" fillId="0" borderId="1" xfId="3" applyFont="1" applyFill="1" applyBorder="1" applyAlignment="1" applyProtection="1">
      <alignment horizontal="right" vertical="center"/>
      <protection locked="0"/>
    </xf>
    <xf numFmtId="0" fontId="9" fillId="0" borderId="1" xfId="3" applyFont="1" applyFill="1" applyBorder="1" applyAlignment="1" applyProtection="1">
      <alignment horizontal="center" vertical="center"/>
      <protection locked="0"/>
    </xf>
    <xf numFmtId="0" fontId="9" fillId="0" borderId="1" xfId="3" applyFont="1" applyFill="1" applyBorder="1" applyAlignment="1" applyProtection="1">
      <alignment horizontal="center" vertical="center" wrapText="1"/>
      <protection locked="0"/>
    </xf>
    <xf numFmtId="0" fontId="12" fillId="0" borderId="1" xfId="3" applyFont="1" applyFill="1" applyBorder="1" applyAlignment="1" applyProtection="1">
      <alignment horizontal="center" vertical="center" wrapText="1"/>
      <protection locked="0"/>
    </xf>
    <xf numFmtId="0" fontId="12" fillId="0" borderId="1" xfId="3" applyFont="1" applyBorder="1" applyAlignment="1" applyProtection="1">
      <alignment horizontal="center" vertical="center" wrapText="1"/>
      <protection locked="0"/>
    </xf>
    <xf numFmtId="180" fontId="9" fillId="6" borderId="1" xfId="3" applyNumberFormat="1" applyFont="1" applyFill="1" applyBorder="1" applyAlignment="1" applyProtection="1">
      <alignment horizontal="center" vertical="center" wrapText="1"/>
      <protection locked="0"/>
    </xf>
    <xf numFmtId="3" fontId="9" fillId="0" borderId="1" xfId="3" applyNumberFormat="1" applyFont="1" applyBorder="1" applyAlignment="1" applyProtection="1">
      <alignment horizontal="center" vertical="center"/>
      <protection locked="0"/>
    </xf>
    <xf numFmtId="180" fontId="9" fillId="6" borderId="1" xfId="3" applyNumberFormat="1" applyFont="1" applyFill="1" applyBorder="1" applyAlignment="1" applyProtection="1">
      <alignment horizontal="center" vertical="center"/>
      <protection locked="0"/>
    </xf>
    <xf numFmtId="0" fontId="9" fillId="0" borderId="1" xfId="3" applyFont="1" applyBorder="1" applyAlignment="1" applyProtection="1">
      <alignment horizontal="center" vertical="center"/>
      <protection locked="0"/>
    </xf>
    <xf numFmtId="180" fontId="9" fillId="0" borderId="1" xfId="3" applyNumberFormat="1" applyFont="1" applyBorder="1" applyAlignment="1" applyProtection="1">
      <alignment horizontal="center" vertical="center"/>
      <protection locked="0"/>
    </xf>
    <xf numFmtId="0" fontId="0" fillId="0" borderId="18"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18" xfId="1" applyNumberFormat="1" applyFont="1" applyBorder="1" applyAlignment="1" applyProtection="1">
      <alignment horizontal="center" vertical="center" wrapText="1"/>
      <protection locked="0"/>
    </xf>
    <xf numFmtId="0" fontId="0" fillId="0" borderId="19" xfId="1" applyNumberFormat="1" applyFont="1" applyBorder="1" applyAlignment="1" applyProtection="1">
      <alignment horizontal="center" vertical="center" wrapText="1"/>
      <protection locked="0"/>
    </xf>
    <xf numFmtId="192" fontId="0" fillId="4" borderId="40" xfId="2" applyNumberFormat="1" applyFont="1" applyFill="1" applyBorder="1" applyProtection="1">
      <alignment vertical="center"/>
    </xf>
    <xf numFmtId="192" fontId="0" fillId="4" borderId="35" xfId="2" applyNumberFormat="1" applyFont="1" applyFill="1" applyBorder="1" applyProtection="1">
      <alignment vertical="center"/>
    </xf>
  </cellXfs>
  <cellStyles count="4">
    <cellStyle name="パーセント" xfId="2" builtinId="5"/>
    <cellStyle name="桁区切り" xfId="1" builtinId="6"/>
    <cellStyle name="標準" xfId="0" builtinId="0"/>
    <cellStyle name="標準 2" xfId="3"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163285</xdr:colOff>
      <xdr:row>19</xdr:row>
      <xdr:rowOff>70757</xdr:rowOff>
    </xdr:from>
    <xdr:to>
      <xdr:col>14</xdr:col>
      <xdr:colOff>531857</xdr:colOff>
      <xdr:row>26</xdr:row>
      <xdr:rowOff>85231</xdr:rowOff>
    </xdr:to>
    <xdr:pic>
      <xdr:nvPicPr>
        <xdr:cNvPr id="3" name="図 2">
          <a:extLst>
            <a:ext uri="{FF2B5EF4-FFF2-40B4-BE49-F238E27FC236}">
              <a16:creationId xmlns:a16="http://schemas.microsoft.com/office/drawing/2014/main" id="{5F838136-F2B8-4BE1-975C-A7899C81F5DA}"/>
            </a:ext>
          </a:extLst>
        </xdr:cNvPr>
        <xdr:cNvPicPr/>
      </xdr:nvPicPr>
      <xdr:blipFill>
        <a:blip xmlns:r="http://schemas.openxmlformats.org/officeDocument/2006/relationships" r:embed="rId1"/>
        <a:srcRect/>
        <a:stretch>
          <a:fillRect/>
        </a:stretch>
      </xdr:blipFill>
      <xdr:spPr bwMode="auto">
        <a:xfrm>
          <a:off x="6509656" y="4865914"/>
          <a:ext cx="4869815" cy="172466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1</xdr:col>
      <xdr:colOff>602116</xdr:colOff>
      <xdr:row>38</xdr:row>
      <xdr:rowOff>3904</xdr:rowOff>
    </xdr:from>
    <xdr:to>
      <xdr:col>2</xdr:col>
      <xdr:colOff>0</xdr:colOff>
      <xdr:row>38</xdr:row>
      <xdr:rowOff>3904</xdr:rowOff>
    </xdr:to>
    <xdr:cxnSp macro="">
      <xdr:nvCxnSpPr>
        <xdr:cNvPr id="4" name="直線コネクタ 3">
          <a:extLst>
            <a:ext uri="{FF2B5EF4-FFF2-40B4-BE49-F238E27FC236}">
              <a16:creationId xmlns:a16="http://schemas.microsoft.com/office/drawing/2014/main" id="{1D07711A-85A0-4371-BECB-80117F71EA96}"/>
            </a:ext>
          </a:extLst>
        </xdr:cNvPr>
        <xdr:cNvCxnSpPr/>
      </xdr:nvCxnSpPr>
      <xdr:spPr>
        <a:xfrm flipH="1">
          <a:off x="860652" y="11097127"/>
          <a:ext cx="36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37</xdr:row>
      <xdr:rowOff>3903</xdr:rowOff>
    </xdr:from>
    <xdr:to>
      <xdr:col>1</xdr:col>
      <xdr:colOff>608976</xdr:colOff>
      <xdr:row>39</xdr:row>
      <xdr:rowOff>0</xdr:rowOff>
    </xdr:to>
    <xdr:cxnSp macro="">
      <xdr:nvCxnSpPr>
        <xdr:cNvPr id="6" name="直線コネクタ 5">
          <a:extLst>
            <a:ext uri="{FF2B5EF4-FFF2-40B4-BE49-F238E27FC236}">
              <a16:creationId xmlns:a16="http://schemas.microsoft.com/office/drawing/2014/main" id="{A6BD637F-27DB-47D3-BE69-D2581ECAB06F}"/>
            </a:ext>
          </a:extLst>
        </xdr:cNvPr>
        <xdr:cNvCxnSpPr/>
      </xdr:nvCxnSpPr>
      <xdr:spPr>
        <a:xfrm>
          <a:off x="866619" y="10774180"/>
          <a:ext cx="0" cy="60507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52</xdr:row>
      <xdr:rowOff>3904</xdr:rowOff>
    </xdr:from>
    <xdr:to>
      <xdr:col>2</xdr:col>
      <xdr:colOff>0</xdr:colOff>
      <xdr:row>52</xdr:row>
      <xdr:rowOff>3904</xdr:rowOff>
    </xdr:to>
    <xdr:cxnSp macro="">
      <xdr:nvCxnSpPr>
        <xdr:cNvPr id="10" name="直線コネクタ 9">
          <a:extLst>
            <a:ext uri="{FF2B5EF4-FFF2-40B4-BE49-F238E27FC236}">
              <a16:creationId xmlns:a16="http://schemas.microsoft.com/office/drawing/2014/main" id="{D3D3E80C-EC03-4C2E-BEDB-376C054B0909}"/>
            </a:ext>
          </a:extLst>
        </xdr:cNvPr>
        <xdr:cNvCxnSpPr/>
      </xdr:nvCxnSpPr>
      <xdr:spPr>
        <a:xfrm flipH="1">
          <a:off x="860085" y="11056873"/>
          <a:ext cx="36030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51</xdr:row>
      <xdr:rowOff>3903</xdr:rowOff>
    </xdr:from>
    <xdr:to>
      <xdr:col>1</xdr:col>
      <xdr:colOff>608976</xdr:colOff>
      <xdr:row>53</xdr:row>
      <xdr:rowOff>0</xdr:rowOff>
    </xdr:to>
    <xdr:cxnSp macro="">
      <xdr:nvCxnSpPr>
        <xdr:cNvPr id="11" name="直線コネクタ 10">
          <a:extLst>
            <a:ext uri="{FF2B5EF4-FFF2-40B4-BE49-F238E27FC236}">
              <a16:creationId xmlns:a16="http://schemas.microsoft.com/office/drawing/2014/main" id="{328A3AD5-AB08-4CF5-916C-881D36AA50CF}"/>
            </a:ext>
          </a:extLst>
        </xdr:cNvPr>
        <xdr:cNvCxnSpPr/>
      </xdr:nvCxnSpPr>
      <xdr:spPr>
        <a:xfrm>
          <a:off x="866945" y="10749294"/>
          <a:ext cx="0" cy="61125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602116</xdr:colOff>
      <xdr:row>10</xdr:row>
      <xdr:rowOff>3904</xdr:rowOff>
    </xdr:from>
    <xdr:to>
      <xdr:col>2</xdr:col>
      <xdr:colOff>0</xdr:colOff>
      <xdr:row>10</xdr:row>
      <xdr:rowOff>3904</xdr:rowOff>
    </xdr:to>
    <xdr:cxnSp macro="">
      <xdr:nvCxnSpPr>
        <xdr:cNvPr id="2" name="直線コネクタ 1">
          <a:extLst>
            <a:ext uri="{FF2B5EF4-FFF2-40B4-BE49-F238E27FC236}">
              <a16:creationId xmlns:a16="http://schemas.microsoft.com/office/drawing/2014/main" id="{B42F5FDB-04EF-488C-9715-F2CD3143A2F9}"/>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9</xdr:row>
      <xdr:rowOff>3903</xdr:rowOff>
    </xdr:from>
    <xdr:to>
      <xdr:col>1</xdr:col>
      <xdr:colOff>608976</xdr:colOff>
      <xdr:row>11</xdr:row>
      <xdr:rowOff>0</xdr:rowOff>
    </xdr:to>
    <xdr:cxnSp macro="">
      <xdr:nvCxnSpPr>
        <xdr:cNvPr id="3" name="直線コネクタ 2">
          <a:extLst>
            <a:ext uri="{FF2B5EF4-FFF2-40B4-BE49-F238E27FC236}">
              <a16:creationId xmlns:a16="http://schemas.microsoft.com/office/drawing/2014/main" id="{35BDD3F3-35F6-439D-A5C2-4C4AFEB6DB5C}"/>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24</xdr:row>
      <xdr:rowOff>3903</xdr:rowOff>
    </xdr:from>
    <xdr:to>
      <xdr:col>1</xdr:col>
      <xdr:colOff>608976</xdr:colOff>
      <xdr:row>25</xdr:row>
      <xdr:rowOff>0</xdr:rowOff>
    </xdr:to>
    <xdr:cxnSp macro="">
      <xdr:nvCxnSpPr>
        <xdr:cNvPr id="5" name="直線コネクタ 4">
          <a:extLst>
            <a:ext uri="{FF2B5EF4-FFF2-40B4-BE49-F238E27FC236}">
              <a16:creationId xmlns:a16="http://schemas.microsoft.com/office/drawing/2014/main" id="{515A8BE8-4E9D-43D5-B009-A783BFFCD20A}"/>
            </a:ext>
          </a:extLst>
        </xdr:cNvPr>
        <xdr:cNvCxnSpPr/>
      </xdr:nvCxnSpPr>
      <xdr:spPr>
        <a:xfrm>
          <a:off x="866151" y="1374847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10</xdr:row>
      <xdr:rowOff>3904</xdr:rowOff>
    </xdr:from>
    <xdr:to>
      <xdr:col>2</xdr:col>
      <xdr:colOff>0</xdr:colOff>
      <xdr:row>10</xdr:row>
      <xdr:rowOff>3904</xdr:rowOff>
    </xdr:to>
    <xdr:cxnSp macro="">
      <xdr:nvCxnSpPr>
        <xdr:cNvPr id="6" name="直線コネクタ 5">
          <a:extLst>
            <a:ext uri="{FF2B5EF4-FFF2-40B4-BE49-F238E27FC236}">
              <a16:creationId xmlns:a16="http://schemas.microsoft.com/office/drawing/2014/main" id="{CFD14C9E-C069-4201-BBD3-0C3F711FE1C2}"/>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9</xdr:row>
      <xdr:rowOff>3903</xdr:rowOff>
    </xdr:from>
    <xdr:to>
      <xdr:col>1</xdr:col>
      <xdr:colOff>608976</xdr:colOff>
      <xdr:row>11</xdr:row>
      <xdr:rowOff>0</xdr:rowOff>
    </xdr:to>
    <xdr:cxnSp macro="">
      <xdr:nvCxnSpPr>
        <xdr:cNvPr id="7" name="直線コネクタ 6">
          <a:extLst>
            <a:ext uri="{FF2B5EF4-FFF2-40B4-BE49-F238E27FC236}">
              <a16:creationId xmlns:a16="http://schemas.microsoft.com/office/drawing/2014/main" id="{5C46F530-8C7F-40C3-BB38-729725DEA511}"/>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24</xdr:row>
      <xdr:rowOff>3904</xdr:rowOff>
    </xdr:from>
    <xdr:to>
      <xdr:col>2</xdr:col>
      <xdr:colOff>0</xdr:colOff>
      <xdr:row>24</xdr:row>
      <xdr:rowOff>3904</xdr:rowOff>
    </xdr:to>
    <xdr:cxnSp macro="">
      <xdr:nvCxnSpPr>
        <xdr:cNvPr id="8" name="直線コネクタ 7">
          <a:extLst>
            <a:ext uri="{FF2B5EF4-FFF2-40B4-BE49-F238E27FC236}">
              <a16:creationId xmlns:a16="http://schemas.microsoft.com/office/drawing/2014/main" id="{A51C9CCF-19D6-4A6D-A50E-F68FB3541A10}"/>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23</xdr:row>
      <xdr:rowOff>3903</xdr:rowOff>
    </xdr:from>
    <xdr:to>
      <xdr:col>1</xdr:col>
      <xdr:colOff>608976</xdr:colOff>
      <xdr:row>25</xdr:row>
      <xdr:rowOff>0</xdr:rowOff>
    </xdr:to>
    <xdr:cxnSp macro="">
      <xdr:nvCxnSpPr>
        <xdr:cNvPr id="9" name="直線コネクタ 8">
          <a:extLst>
            <a:ext uri="{FF2B5EF4-FFF2-40B4-BE49-F238E27FC236}">
              <a16:creationId xmlns:a16="http://schemas.microsoft.com/office/drawing/2014/main" id="{2FCB9D1F-1AE8-442D-AC48-6AA53F48600C}"/>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704850</xdr:colOff>
      <xdr:row>43</xdr:row>
      <xdr:rowOff>104775</xdr:rowOff>
    </xdr:from>
    <xdr:to>
      <xdr:col>2</xdr:col>
      <xdr:colOff>942975</xdr:colOff>
      <xdr:row>43</xdr:row>
      <xdr:rowOff>285750</xdr:rowOff>
    </xdr:to>
    <xdr:sp macro="" textlink="">
      <xdr:nvSpPr>
        <xdr:cNvPr id="10" name="矢印: 右 9">
          <a:extLst>
            <a:ext uri="{FF2B5EF4-FFF2-40B4-BE49-F238E27FC236}">
              <a16:creationId xmlns:a16="http://schemas.microsoft.com/office/drawing/2014/main" id="{FA29EE60-3737-4CA0-B3C1-EA94FC514DEF}"/>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32</xdr:row>
      <xdr:rowOff>104775</xdr:rowOff>
    </xdr:from>
    <xdr:to>
      <xdr:col>2</xdr:col>
      <xdr:colOff>942975</xdr:colOff>
      <xdr:row>32</xdr:row>
      <xdr:rowOff>285750</xdr:rowOff>
    </xdr:to>
    <xdr:sp macro="" textlink="">
      <xdr:nvSpPr>
        <xdr:cNvPr id="11" name="矢印: 右 10">
          <a:extLst>
            <a:ext uri="{FF2B5EF4-FFF2-40B4-BE49-F238E27FC236}">
              <a16:creationId xmlns:a16="http://schemas.microsoft.com/office/drawing/2014/main" id="{2BE98F0E-D4B6-45DF-A49D-8D5778C11284}"/>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4</xdr:row>
      <xdr:rowOff>104775</xdr:rowOff>
    </xdr:from>
    <xdr:to>
      <xdr:col>2</xdr:col>
      <xdr:colOff>942975</xdr:colOff>
      <xdr:row>4</xdr:row>
      <xdr:rowOff>285750</xdr:rowOff>
    </xdr:to>
    <xdr:sp macro="" textlink="">
      <xdr:nvSpPr>
        <xdr:cNvPr id="12" name="矢印: 右 11">
          <a:extLst>
            <a:ext uri="{FF2B5EF4-FFF2-40B4-BE49-F238E27FC236}">
              <a16:creationId xmlns:a16="http://schemas.microsoft.com/office/drawing/2014/main" id="{1A3D45EA-B596-4C58-9753-859824F7D35C}"/>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18</xdr:row>
      <xdr:rowOff>104775</xdr:rowOff>
    </xdr:from>
    <xdr:to>
      <xdr:col>2</xdr:col>
      <xdr:colOff>942975</xdr:colOff>
      <xdr:row>18</xdr:row>
      <xdr:rowOff>285750</xdr:rowOff>
    </xdr:to>
    <xdr:sp macro="" textlink="">
      <xdr:nvSpPr>
        <xdr:cNvPr id="13" name="矢印: 右 12">
          <a:extLst>
            <a:ext uri="{FF2B5EF4-FFF2-40B4-BE49-F238E27FC236}">
              <a16:creationId xmlns:a16="http://schemas.microsoft.com/office/drawing/2014/main" id="{ECE0A518-3D95-4B39-B991-5D32F0F4A6F5}"/>
            </a:ext>
          </a:extLst>
        </xdr:cNvPr>
        <xdr:cNvSpPr/>
      </xdr:nvSpPr>
      <xdr:spPr>
        <a:xfrm>
          <a:off x="1933575" y="10572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Y114"/>
  <sheetViews>
    <sheetView tabSelected="1" zoomScaleNormal="100" zoomScaleSheetLayoutView="70" workbookViewId="0">
      <selection activeCell="G8" sqref="G8"/>
    </sheetView>
  </sheetViews>
  <sheetFormatPr baseColWidth="10" defaultColWidth="8.83203125" defaultRowHeight="17"/>
  <cols>
    <col min="1" max="1" width="3.33203125" style="1" customWidth="1"/>
    <col min="2" max="2" width="12.6640625" style="1" customWidth="1"/>
    <col min="3" max="8" width="11.6640625" style="1" customWidth="1"/>
    <col min="9" max="9" width="2" style="6" customWidth="1"/>
    <col min="10" max="10" width="12.33203125" style="1" customWidth="1"/>
    <col min="11" max="11" width="11.33203125" style="1" customWidth="1"/>
    <col min="12" max="12" width="13.83203125" style="1" customWidth="1"/>
    <col min="13" max="15" width="10.5" style="1" customWidth="1"/>
    <col min="16" max="16" width="11.1640625" style="1" customWidth="1"/>
    <col min="17" max="17" width="7.6640625" style="1" customWidth="1"/>
    <col min="18" max="18" width="14" style="1" customWidth="1"/>
    <col min="19" max="20" width="8.83203125" style="1"/>
    <col min="21" max="21" width="9.33203125" style="1" customWidth="1"/>
    <col min="22" max="22" width="8.1640625" style="47" customWidth="1"/>
    <col min="23" max="23" width="8.83203125" style="47"/>
    <col min="24" max="16384" width="8.83203125" style="1"/>
  </cols>
  <sheetData>
    <row r="1" spans="1:23" ht="21" customHeight="1">
      <c r="B1" s="2" t="s">
        <v>99</v>
      </c>
      <c r="G1" s="3"/>
      <c r="H1" s="4">
        <v>44291</v>
      </c>
      <c r="I1" s="5"/>
      <c r="J1" s="220" t="s">
        <v>172</v>
      </c>
      <c r="K1" s="221"/>
      <c r="L1" s="221"/>
      <c r="M1" s="221"/>
      <c r="N1" s="221"/>
      <c r="O1" s="221"/>
      <c r="P1" s="221"/>
      <c r="Q1" s="1" t="s">
        <v>222</v>
      </c>
    </row>
    <row r="2" spans="1:23" ht="32">
      <c r="B2" s="267" t="s">
        <v>100</v>
      </c>
      <c r="C2" s="267"/>
      <c r="D2" s="267"/>
      <c r="E2" s="267"/>
      <c r="F2" s="267"/>
      <c r="G2" s="267"/>
      <c r="H2" s="267"/>
      <c r="J2" s="220" t="s">
        <v>209</v>
      </c>
      <c r="K2" s="221"/>
      <c r="L2" s="221"/>
      <c r="M2" s="221"/>
      <c r="N2" s="221"/>
      <c r="O2" s="221"/>
      <c r="P2" s="221"/>
      <c r="Q2" s="222">
        <v>44286</v>
      </c>
      <c r="R2" s="1" t="s">
        <v>223</v>
      </c>
    </row>
    <row r="3" spans="1:23">
      <c r="J3" s="221" t="s">
        <v>110</v>
      </c>
      <c r="K3" s="221"/>
      <c r="L3" s="221"/>
      <c r="M3" s="221"/>
      <c r="N3" s="221"/>
      <c r="O3" s="221"/>
      <c r="P3" s="221"/>
      <c r="Q3" s="222">
        <v>44287</v>
      </c>
      <c r="R3" s="1" t="s">
        <v>224</v>
      </c>
    </row>
    <row r="4" spans="1:23" ht="22" customHeight="1" thickBot="1">
      <c r="F4" s="7" t="s">
        <v>94</v>
      </c>
      <c r="G4" s="8" t="s">
        <v>93</v>
      </c>
      <c r="H4" s="9" t="s">
        <v>95</v>
      </c>
      <c r="J4" s="223" t="s">
        <v>186</v>
      </c>
      <c r="K4" s="221"/>
      <c r="L4" s="221"/>
      <c r="M4" s="221"/>
      <c r="N4" s="221"/>
      <c r="O4" s="221"/>
      <c r="P4" s="221"/>
      <c r="Q4" s="222">
        <v>44288</v>
      </c>
      <c r="R4" s="1" t="s">
        <v>228</v>
      </c>
    </row>
    <row r="5" spans="1:23" ht="22" customHeight="1" thickBot="1">
      <c r="B5" s="10" t="s">
        <v>111</v>
      </c>
      <c r="C5" s="268"/>
      <c r="D5" s="269"/>
      <c r="J5" s="221" t="s">
        <v>171</v>
      </c>
      <c r="K5" s="221"/>
      <c r="L5" s="221"/>
      <c r="M5" s="221"/>
      <c r="N5" s="221"/>
      <c r="O5" s="221"/>
      <c r="P5" s="221"/>
      <c r="Q5" s="222">
        <v>44291</v>
      </c>
      <c r="R5" s="1" t="s">
        <v>230</v>
      </c>
    </row>
    <row r="6" spans="1:23" ht="22" customHeight="1">
      <c r="B6" s="19"/>
      <c r="C6" s="51"/>
      <c r="D6" s="51"/>
      <c r="J6" s="224" t="s">
        <v>187</v>
      </c>
      <c r="K6" s="221"/>
      <c r="L6" s="221"/>
      <c r="M6" s="221"/>
      <c r="N6" s="221"/>
      <c r="O6" s="221"/>
      <c r="P6" s="221"/>
      <c r="R6" s="1" t="s">
        <v>231</v>
      </c>
    </row>
    <row r="7" spans="1:23" ht="17.75" customHeight="1">
      <c r="J7" s="225" t="s">
        <v>188</v>
      </c>
      <c r="K7" s="221"/>
      <c r="L7" s="221"/>
      <c r="M7" s="221"/>
      <c r="N7" s="221"/>
      <c r="O7" s="221"/>
      <c r="P7" s="221"/>
      <c r="Q7" s="222">
        <v>44293</v>
      </c>
      <c r="R7" s="1" t="s">
        <v>232</v>
      </c>
      <c r="S7" s="1" t="s">
        <v>233</v>
      </c>
    </row>
    <row r="8" spans="1:23" ht="19.75" customHeight="1">
      <c r="A8" s="11" t="s">
        <v>97</v>
      </c>
      <c r="I8" s="12"/>
      <c r="J8" s="225" t="s">
        <v>189</v>
      </c>
      <c r="K8" s="221"/>
      <c r="L8" s="221"/>
      <c r="M8" s="221"/>
      <c r="N8" s="221"/>
      <c r="O8" s="221"/>
      <c r="P8" s="221"/>
    </row>
    <row r="9" spans="1:23" ht="19.75" customHeight="1">
      <c r="B9" s="13" t="s">
        <v>27</v>
      </c>
      <c r="J9" s="225"/>
      <c r="K9" s="221"/>
      <c r="L9" s="221"/>
      <c r="M9" s="221"/>
      <c r="N9" s="221"/>
      <c r="O9" s="221"/>
      <c r="P9" s="221"/>
    </row>
    <row r="10" spans="1:23">
      <c r="J10" s="226"/>
      <c r="K10" s="221"/>
      <c r="L10" s="221"/>
      <c r="M10" s="221"/>
      <c r="N10" s="221"/>
      <c r="O10" s="221"/>
      <c r="P10" s="221"/>
    </row>
    <row r="11" spans="1:23" ht="29.25" customHeight="1" thickBot="1">
      <c r="B11" s="14"/>
      <c r="C11" s="52">
        <v>43922</v>
      </c>
      <c r="D11" s="15" t="s">
        <v>0</v>
      </c>
      <c r="E11" s="15" t="s">
        <v>1</v>
      </c>
      <c r="F11" s="15" t="s">
        <v>2</v>
      </c>
      <c r="G11" s="15" t="s">
        <v>3</v>
      </c>
      <c r="H11" s="15" t="s">
        <v>4</v>
      </c>
      <c r="I11" s="12"/>
      <c r="J11" s="221" t="s">
        <v>190</v>
      </c>
      <c r="K11" s="221"/>
      <c r="L11" s="221"/>
      <c r="M11" s="221"/>
      <c r="N11" s="221"/>
      <c r="O11" s="221"/>
      <c r="P11" s="221"/>
    </row>
    <row r="12" spans="1:23" ht="29.25" customHeight="1" thickBot="1">
      <c r="B12" s="16" t="s">
        <v>15</v>
      </c>
      <c r="C12" s="155" t="str">
        <f>IF(ランニングコスト計算書!C16="","",ランニングコスト計算書!C16)</f>
        <v/>
      </c>
      <c r="D12" s="155" t="str">
        <f>IF(ランニングコスト計算書!D16="","",ランニングコスト計算書!D16)</f>
        <v/>
      </c>
      <c r="E12" s="155" t="str">
        <f>IF(ランニングコスト計算書!E16="","",ランニングコスト計算書!E16)</f>
        <v/>
      </c>
      <c r="F12" s="155" t="str">
        <f>IF(ランニングコスト計算書!F16="","",ランニングコスト計算書!F16)</f>
        <v/>
      </c>
      <c r="G12" s="155" t="str">
        <f>IF(ランニングコスト計算書!G16="","",ランニングコスト計算書!G16)</f>
        <v/>
      </c>
      <c r="H12" s="155" t="str">
        <f>IF(ランニングコスト計算書!H16="","",ランニングコスト計算書!H16)</f>
        <v/>
      </c>
      <c r="I12" s="17"/>
      <c r="J12" s="221"/>
      <c r="K12" s="221"/>
      <c r="L12" s="221"/>
      <c r="M12" s="221"/>
      <c r="N12" s="221"/>
      <c r="O12" s="221"/>
      <c r="P12" s="221"/>
    </row>
    <row r="13" spans="1:23" ht="12.75" customHeight="1">
      <c r="B13" s="18"/>
      <c r="C13" s="19"/>
      <c r="D13" s="19"/>
      <c r="E13" s="19"/>
      <c r="F13" s="19"/>
      <c r="G13" s="19"/>
      <c r="H13" s="19"/>
      <c r="I13" s="20"/>
      <c r="J13" s="227"/>
      <c r="K13" s="227"/>
      <c r="L13" s="227"/>
      <c r="M13" s="227"/>
      <c r="N13" s="227"/>
      <c r="O13" s="227"/>
      <c r="P13" s="221"/>
    </row>
    <row r="14" spans="1:23" ht="29.25" customHeight="1" thickBot="1">
      <c r="B14" s="15" t="s">
        <v>5</v>
      </c>
      <c r="C14" s="15" t="s">
        <v>6</v>
      </c>
      <c r="D14" s="15" t="s">
        <v>7</v>
      </c>
      <c r="E14" s="21">
        <v>44197</v>
      </c>
      <c r="F14" s="15" t="s">
        <v>8</v>
      </c>
      <c r="G14" s="15" t="s">
        <v>9</v>
      </c>
      <c r="H14" s="22" t="s">
        <v>10</v>
      </c>
      <c r="I14" s="12"/>
      <c r="J14" s="221"/>
      <c r="K14" s="227"/>
      <c r="L14" s="227"/>
      <c r="M14" s="227"/>
      <c r="N14" s="227"/>
      <c r="O14" s="227"/>
      <c r="P14" s="221"/>
    </row>
    <row r="15" spans="1:23" ht="29.25" customHeight="1" thickBot="1">
      <c r="B15" s="155" t="str">
        <f>IF(ランニングコスト計算書!I16="","",ランニングコスト計算書!I16)</f>
        <v/>
      </c>
      <c r="C15" s="155" t="str">
        <f>IF(ランニングコスト計算書!J16="","",ランニングコスト計算書!J16)</f>
        <v/>
      </c>
      <c r="D15" s="155" t="str">
        <f>IF(ランニングコスト計算書!K16="","",ランニングコスト計算書!K16)</f>
        <v/>
      </c>
      <c r="E15" s="155" t="str">
        <f>IF(ランニングコスト計算書!L16="","",ランニングコスト計算書!L16)</f>
        <v/>
      </c>
      <c r="F15" s="155" t="str">
        <f>IF(ランニングコスト計算書!M16="","",ランニングコスト計算書!M16)</f>
        <v/>
      </c>
      <c r="G15" s="155" t="str">
        <f>IF(ランニングコスト計算書!N16="","",ランニングコスト計算書!N16)</f>
        <v/>
      </c>
      <c r="H15" s="155" t="str">
        <f>IF(ランニングコスト計算書!O16="","",ランニングコスト計算書!O16)</f>
        <v/>
      </c>
      <c r="I15" s="17"/>
      <c r="J15" s="221"/>
      <c r="K15" s="228"/>
      <c r="L15" s="227"/>
      <c r="M15" s="227"/>
      <c r="N15" s="227"/>
      <c r="O15" s="227"/>
      <c r="P15" s="221"/>
    </row>
    <row r="16" spans="1:23" s="23" customFormat="1" ht="19" customHeight="1" thickBot="1">
      <c r="B16" s="24"/>
      <c r="C16" s="24"/>
      <c r="D16" s="24"/>
      <c r="E16" s="72"/>
      <c r="F16" s="24"/>
      <c r="G16" s="25" t="s">
        <v>109</v>
      </c>
      <c r="H16" s="154" t="str">
        <f>IF(H15="","",H15*$F$97)</f>
        <v/>
      </c>
      <c r="I16" s="17"/>
      <c r="J16" s="229" t="s">
        <v>106</v>
      </c>
      <c r="K16" s="230"/>
      <c r="L16" s="230"/>
      <c r="M16" s="230"/>
      <c r="N16" s="230"/>
      <c r="O16" s="230"/>
      <c r="P16" s="231"/>
      <c r="V16" s="48"/>
      <c r="W16" s="48"/>
    </row>
    <row r="17" spans="1:23" s="23" customFormat="1" ht="19" customHeight="1" thickBot="1">
      <c r="B17" s="26" t="s">
        <v>103</v>
      </c>
      <c r="C17" s="153" t="str">
        <f>IF(ランニングコスト計算書!D19="","",ランニングコスト計算書!D19)</f>
        <v/>
      </c>
      <c r="D17" s="27" t="s">
        <v>107</v>
      </c>
      <c r="I17" s="17"/>
      <c r="J17" s="231"/>
      <c r="K17" s="230"/>
      <c r="L17" s="230"/>
      <c r="M17" s="230"/>
      <c r="N17" s="230"/>
      <c r="O17" s="230"/>
      <c r="P17" s="231"/>
      <c r="V17" s="48"/>
      <c r="W17" s="48"/>
    </row>
    <row r="18" spans="1:23" s="23" customFormat="1" ht="19" customHeight="1">
      <c r="B18" s="24"/>
      <c r="C18" s="24"/>
      <c r="D18" s="24"/>
      <c r="E18" s="24"/>
      <c r="F18" s="24"/>
      <c r="G18" s="24"/>
      <c r="H18" s="17"/>
      <c r="I18" s="17"/>
      <c r="J18" s="232"/>
      <c r="K18" s="230"/>
      <c r="L18" s="230"/>
      <c r="M18" s="230"/>
      <c r="N18" s="230"/>
      <c r="O18" s="230"/>
      <c r="P18" s="231"/>
      <c r="V18" s="48"/>
      <c r="W18" s="48"/>
    </row>
    <row r="19" spans="1:23" s="23" customFormat="1" ht="15.75" customHeight="1">
      <c r="B19" s="28" t="s">
        <v>29</v>
      </c>
      <c r="C19" s="24"/>
      <c r="D19" s="24"/>
      <c r="E19" s="24"/>
      <c r="F19" s="24"/>
      <c r="G19" s="24"/>
      <c r="H19" s="24"/>
      <c r="I19" s="29"/>
      <c r="J19" s="231"/>
      <c r="K19" s="230"/>
      <c r="L19" s="230"/>
      <c r="M19" s="230"/>
      <c r="N19" s="230"/>
      <c r="O19" s="230"/>
      <c r="P19" s="231"/>
      <c r="V19" s="48"/>
      <c r="W19" s="48"/>
    </row>
    <row r="20" spans="1:23" s="23" customFormat="1" ht="15.75" customHeight="1" thickBot="1">
      <c r="B20" s="24"/>
      <c r="C20" s="24"/>
      <c r="D20" s="24"/>
      <c r="E20" s="24"/>
      <c r="F20" s="24"/>
      <c r="G20" s="24"/>
      <c r="H20" s="24"/>
      <c r="I20" s="29"/>
      <c r="J20" s="231"/>
      <c r="K20" s="230"/>
      <c r="L20" s="230"/>
      <c r="M20" s="230"/>
      <c r="N20" s="230"/>
      <c r="O20" s="230"/>
      <c r="P20" s="231"/>
      <c r="V20" s="48"/>
      <c r="W20" s="48"/>
    </row>
    <row r="21" spans="1:23" s="23" customFormat="1" ht="21.75" customHeight="1">
      <c r="B21" s="275" t="s">
        <v>28</v>
      </c>
      <c r="C21" s="276"/>
      <c r="D21" s="30" t="s">
        <v>184</v>
      </c>
      <c r="E21" s="272" t="s">
        <v>155</v>
      </c>
      <c r="F21" s="272"/>
      <c r="G21" s="272"/>
      <c r="H21" s="272"/>
      <c r="I21" s="31"/>
      <c r="J21" s="231"/>
      <c r="K21" s="230"/>
      <c r="L21" s="230"/>
      <c r="M21" s="230"/>
      <c r="N21" s="230"/>
      <c r="O21" s="230"/>
      <c r="P21" s="231"/>
      <c r="V21" s="48"/>
      <c r="W21" s="48"/>
    </row>
    <row r="22" spans="1:23" s="23" customFormat="1" ht="21.75" customHeight="1">
      <c r="B22" s="273" t="s">
        <v>154</v>
      </c>
      <c r="C22" s="274"/>
      <c r="D22" s="54" t="s">
        <v>141</v>
      </c>
      <c r="E22" s="286" t="s">
        <v>227</v>
      </c>
      <c r="F22" s="286"/>
      <c r="G22" s="286"/>
      <c r="H22" s="286"/>
      <c r="I22" s="33"/>
      <c r="J22" s="230"/>
      <c r="K22" s="230"/>
      <c r="L22" s="230"/>
      <c r="M22" s="230"/>
      <c r="N22" s="230"/>
      <c r="O22" s="230"/>
      <c r="P22" s="231"/>
      <c r="V22" s="48"/>
      <c r="W22" s="48"/>
    </row>
    <row r="23" spans="1:23" s="23" customFormat="1" ht="21.75" customHeight="1" thickBot="1">
      <c r="B23" s="273" t="s">
        <v>153</v>
      </c>
      <c r="C23" s="274"/>
      <c r="D23" s="53" t="s">
        <v>226</v>
      </c>
      <c r="E23" s="32"/>
      <c r="F23" s="32"/>
      <c r="G23" s="32"/>
      <c r="H23" s="32"/>
      <c r="I23" s="33"/>
      <c r="J23" s="230"/>
      <c r="K23" s="230"/>
      <c r="L23" s="230"/>
      <c r="M23" s="230"/>
      <c r="N23" s="230"/>
      <c r="O23" s="230"/>
      <c r="P23" s="231"/>
      <c r="V23" s="48"/>
      <c r="W23" s="48"/>
    </row>
    <row r="24" spans="1:23" s="23" customFormat="1">
      <c r="I24" s="34"/>
      <c r="J24" s="231"/>
      <c r="K24" s="231"/>
      <c r="L24" s="231"/>
      <c r="M24" s="231"/>
      <c r="N24" s="231"/>
      <c r="O24" s="231"/>
      <c r="P24" s="231"/>
      <c r="V24" s="48"/>
      <c r="W24" s="48"/>
    </row>
    <row r="25" spans="1:23" ht="21" customHeight="1">
      <c r="A25" s="11" t="s">
        <v>11</v>
      </c>
      <c r="J25" s="221"/>
      <c r="K25" s="221"/>
      <c r="L25" s="221"/>
      <c r="M25" s="221"/>
      <c r="N25" s="221"/>
      <c r="O25" s="221"/>
      <c r="P25" s="221"/>
    </row>
    <row r="26" spans="1:23" ht="17.25" customHeight="1">
      <c r="B26" s="1" t="s">
        <v>26</v>
      </c>
      <c r="J26" s="221"/>
      <c r="K26" s="221"/>
      <c r="L26" s="221"/>
      <c r="M26" s="221"/>
      <c r="N26" s="221"/>
      <c r="O26" s="221"/>
      <c r="P26" s="221"/>
    </row>
    <row r="27" spans="1:23" ht="13.5" customHeight="1">
      <c r="J27" s="221"/>
      <c r="K27" s="221"/>
      <c r="L27" s="221"/>
      <c r="M27" s="221"/>
      <c r="N27" s="221"/>
      <c r="O27" s="221"/>
      <c r="P27" s="221"/>
    </row>
    <row r="28" spans="1:23" ht="20">
      <c r="B28" s="11" t="s">
        <v>14</v>
      </c>
      <c r="J28" s="221"/>
      <c r="K28" s="221"/>
      <c r="L28" s="221"/>
      <c r="M28" s="221"/>
      <c r="N28" s="221"/>
      <c r="O28" s="221"/>
      <c r="P28" s="221"/>
    </row>
    <row r="29" spans="1:23">
      <c r="B29" s="1" t="s">
        <v>98</v>
      </c>
      <c r="J29" s="221" t="s">
        <v>220</v>
      </c>
      <c r="K29" s="221"/>
      <c r="L29" s="221"/>
      <c r="M29" s="221"/>
      <c r="N29" s="221"/>
      <c r="O29" s="221"/>
      <c r="P29" s="221"/>
    </row>
    <row r="30" spans="1:23">
      <c r="B30" s="1" t="s">
        <v>229</v>
      </c>
      <c r="J30" s="221"/>
      <c r="K30" s="221"/>
      <c r="L30" s="221"/>
      <c r="M30" s="221"/>
      <c r="N30" s="221"/>
      <c r="O30" s="221"/>
      <c r="P30" s="221"/>
    </row>
    <row r="31" spans="1:23" ht="20">
      <c r="B31" s="11" t="s">
        <v>12</v>
      </c>
      <c r="J31" s="221" t="s">
        <v>194</v>
      </c>
      <c r="K31" s="221"/>
      <c r="L31" s="221"/>
      <c r="M31" s="221"/>
      <c r="N31" s="221"/>
      <c r="O31" s="221"/>
      <c r="P31" s="221"/>
    </row>
    <row r="32" spans="1:23" ht="18" thickBot="1">
      <c r="B32" s="14"/>
      <c r="C32" s="15" t="s">
        <v>19</v>
      </c>
      <c r="D32" s="15" t="s">
        <v>20</v>
      </c>
      <c r="E32" s="15" t="s">
        <v>21</v>
      </c>
      <c r="F32" s="22" t="s">
        <v>136</v>
      </c>
      <c r="G32" s="22" t="s">
        <v>137</v>
      </c>
      <c r="H32" s="15" t="s">
        <v>10</v>
      </c>
      <c r="J32" s="233" t="s">
        <v>201</v>
      </c>
      <c r="K32" s="221"/>
      <c r="L32" s="221"/>
      <c r="M32" s="221"/>
      <c r="N32" s="221"/>
      <c r="O32" s="221"/>
      <c r="P32" s="221"/>
    </row>
    <row r="33" spans="2:17" ht="30.5" customHeight="1">
      <c r="B33" s="35" t="s">
        <v>16</v>
      </c>
      <c r="C33" s="36" t="s">
        <v>162</v>
      </c>
      <c r="D33" s="36" t="s">
        <v>162</v>
      </c>
      <c r="E33" s="36" t="s">
        <v>162</v>
      </c>
      <c r="F33" s="36" t="s">
        <v>162</v>
      </c>
      <c r="G33" s="36" t="s">
        <v>162</v>
      </c>
      <c r="H33" s="67"/>
      <c r="J33" s="234" t="s">
        <v>207</v>
      </c>
      <c r="K33" s="221"/>
      <c r="L33" s="221"/>
      <c r="M33" s="221"/>
      <c r="N33" s="221"/>
      <c r="O33" s="221"/>
      <c r="P33" s="221"/>
    </row>
    <row r="34" spans="2:17" ht="24" customHeight="1">
      <c r="B34" s="35" t="s">
        <v>17</v>
      </c>
      <c r="C34" s="37"/>
      <c r="D34" s="37"/>
      <c r="E34" s="37"/>
      <c r="F34" s="37"/>
      <c r="G34" s="37"/>
      <c r="H34" s="67"/>
      <c r="J34" s="234" t="s">
        <v>202</v>
      </c>
      <c r="K34" s="221"/>
      <c r="L34" s="221"/>
      <c r="M34" s="221"/>
      <c r="N34" s="221"/>
      <c r="O34" s="221"/>
      <c r="P34" s="221"/>
    </row>
    <row r="35" spans="2:17" ht="24" customHeight="1">
      <c r="B35" s="35" t="s">
        <v>142</v>
      </c>
      <c r="C35" s="109"/>
      <c r="D35" s="107"/>
      <c r="E35" s="107"/>
      <c r="F35" s="107"/>
      <c r="G35" s="107"/>
      <c r="H35" s="108" t="str">
        <f>IF(機器仕様入力書!C7&lt;&gt;"",機器仕様入力書!C7,IF(SUM(C35:G35)=0,"",SUM(C35:G35)))</f>
        <v/>
      </c>
      <c r="J35" s="234" t="s">
        <v>221</v>
      </c>
      <c r="K35" s="221"/>
      <c r="L35" s="221"/>
      <c r="M35" s="221"/>
      <c r="N35" s="221"/>
      <c r="O35" s="221"/>
      <c r="P35" s="221"/>
    </row>
    <row r="36" spans="2:17" ht="24" customHeight="1">
      <c r="B36" s="38" t="s">
        <v>108</v>
      </c>
      <c r="C36" s="116"/>
      <c r="D36" s="116"/>
      <c r="E36" s="116"/>
      <c r="F36" s="116"/>
      <c r="G36" s="116"/>
      <c r="H36" s="117" t="str">
        <f>IF(機器仕様入力書!C8&lt;&gt;"",機器仕様入力書!C8,IF(SUMPRODUCT(C35:G35,C36:G36)=0,"",SUMPRODUCT(C35:G35,C36:G36)))</f>
        <v/>
      </c>
      <c r="J36" s="221" t="s">
        <v>24</v>
      </c>
      <c r="K36" s="221"/>
      <c r="L36" s="235"/>
      <c r="M36" s="236"/>
      <c r="N36" s="221"/>
      <c r="O36" s="221"/>
      <c r="P36" s="221"/>
    </row>
    <row r="37" spans="2:17" ht="24" customHeight="1">
      <c r="B37" s="35" t="s">
        <v>18</v>
      </c>
      <c r="C37" s="208"/>
      <c r="D37" s="208"/>
      <c r="E37" s="208"/>
      <c r="F37" s="208"/>
      <c r="G37" s="208"/>
      <c r="H37" s="209" t="str">
        <f>IF(機器仕様入力書!C9&lt;&gt;"",機器仕様入力書!C9,IF(SUMPRODUCT(C35:G35,C37:G37)=0,"",SUMPRODUCT(C35:G35,C37:G37)))</f>
        <v/>
      </c>
      <c r="J37" s="221" t="s">
        <v>24</v>
      </c>
      <c r="K37" s="221"/>
      <c r="L37" s="237"/>
      <c r="M37" s="236"/>
      <c r="N37" s="221"/>
      <c r="O37" s="221"/>
      <c r="P37" s="221"/>
    </row>
    <row r="38" spans="2:17" ht="24" customHeight="1">
      <c r="B38" s="282" t="s">
        <v>147</v>
      </c>
      <c r="C38" s="145"/>
      <c r="D38" s="145"/>
      <c r="E38" s="145"/>
      <c r="F38" s="145"/>
      <c r="G38" s="145"/>
      <c r="H38" s="284" t="str">
        <f>IF(機器仕様入力書!C10&lt;&gt;"",機器仕様入力書!C10,IF(ISERROR((SUMPRODUCT(C35:G35,C36:G36,C40:G40)*0.352+SUMPRODUCT(C35:G35,C36:G36,C41:G41)*0.658)/(SUMPRODUCT(C35:G35,C36:G36))),"",(SUMPRODUCT(C35:G35,C36:G36,C40:G40)*0.352+SUMPRODUCT(C35:G35,C36:G36,C41:G41)*0.658)/(SUMPRODUCT(C35:G35,C36:G36))))</f>
        <v/>
      </c>
      <c r="J38" s="221" t="s">
        <v>168</v>
      </c>
      <c r="K38" s="221"/>
      <c r="L38" s="221"/>
      <c r="M38" s="221"/>
      <c r="N38" s="221"/>
      <c r="O38" s="221"/>
      <c r="P38" s="221"/>
    </row>
    <row r="39" spans="2:17" ht="24" customHeight="1" thickBot="1">
      <c r="B39" s="283"/>
      <c r="C39" s="146"/>
      <c r="D39" s="147"/>
      <c r="E39" s="147"/>
      <c r="F39" s="147"/>
      <c r="G39" s="147"/>
      <c r="H39" s="285"/>
      <c r="J39" s="221" t="s">
        <v>170</v>
      </c>
      <c r="K39" s="221"/>
      <c r="L39" s="221"/>
      <c r="M39" s="221"/>
      <c r="N39" s="221"/>
      <c r="O39" s="221"/>
      <c r="P39" s="221"/>
    </row>
    <row r="40" spans="2:17" ht="24" hidden="1" customHeight="1">
      <c r="B40" s="74"/>
      <c r="C40" s="75">
        <f>IF((C39="")+(C39=0),C38*0.4,C38)</f>
        <v>0</v>
      </c>
      <c r="D40" s="75">
        <f t="shared" ref="D40:G40" si="0">IF((D39="")+(D39=0),D38*0.4,D38)</f>
        <v>0</v>
      </c>
      <c r="E40" s="75">
        <f t="shared" si="0"/>
        <v>0</v>
      </c>
      <c r="F40" s="75">
        <f t="shared" si="0"/>
        <v>0</v>
      </c>
      <c r="G40" s="75">
        <f t="shared" si="0"/>
        <v>0</v>
      </c>
      <c r="H40" s="76"/>
      <c r="J40" s="221"/>
      <c r="K40" s="221"/>
      <c r="L40" s="221"/>
      <c r="M40" s="221"/>
      <c r="N40" s="221"/>
      <c r="O40" s="221"/>
      <c r="P40" s="221"/>
    </row>
    <row r="41" spans="2:17" ht="24" hidden="1" customHeight="1">
      <c r="B41" s="74"/>
      <c r="C41" s="75">
        <f>IF((C39="")+(C39=0),C38*0.4,C39)</f>
        <v>0</v>
      </c>
      <c r="D41" s="75">
        <f t="shared" ref="D41:G41" si="1">IF((D39="")+(D39=0),D38*0.4,D39)</f>
        <v>0</v>
      </c>
      <c r="E41" s="75">
        <f t="shared" si="1"/>
        <v>0</v>
      </c>
      <c r="F41" s="75">
        <f t="shared" si="1"/>
        <v>0</v>
      </c>
      <c r="G41" s="75">
        <f t="shared" si="1"/>
        <v>0</v>
      </c>
      <c r="H41" s="76"/>
      <c r="J41" s="221"/>
      <c r="K41" s="221"/>
      <c r="L41" s="221"/>
      <c r="M41" s="221"/>
      <c r="N41" s="221"/>
      <c r="O41" s="221"/>
      <c r="P41" s="221"/>
    </row>
    <row r="42" spans="2:17">
      <c r="B42" s="1" t="s">
        <v>167</v>
      </c>
      <c r="J42" s="221" t="s">
        <v>217</v>
      </c>
      <c r="K42" s="221"/>
      <c r="L42" s="221"/>
      <c r="M42" s="221"/>
      <c r="N42" s="221"/>
      <c r="O42" s="221"/>
      <c r="P42" s="221"/>
    </row>
    <row r="43" spans="2:17">
      <c r="J43" s="221"/>
      <c r="K43" s="221"/>
      <c r="L43" s="221"/>
      <c r="M43" s="221"/>
      <c r="N43" s="221"/>
      <c r="O43" s="221"/>
      <c r="P43" s="221"/>
    </row>
    <row r="44" spans="2:17" ht="20">
      <c r="B44" s="11" t="s">
        <v>13</v>
      </c>
      <c r="J44" s="221"/>
      <c r="K44" s="221"/>
      <c r="L44" s="221"/>
      <c r="M44" s="221"/>
      <c r="N44" s="221"/>
      <c r="O44" s="221"/>
      <c r="P44" s="221"/>
    </row>
    <row r="45" spans="2:17" ht="18" thickBot="1">
      <c r="B45" s="14"/>
      <c r="C45" s="15" t="s">
        <v>19</v>
      </c>
      <c r="D45" s="22" t="s">
        <v>20</v>
      </c>
      <c r="E45" s="22" t="s">
        <v>21</v>
      </c>
      <c r="F45" s="22" t="s">
        <v>136</v>
      </c>
      <c r="G45" s="22" t="s">
        <v>137</v>
      </c>
      <c r="H45" s="15" t="s">
        <v>10</v>
      </c>
      <c r="J45" s="221" t="s">
        <v>203</v>
      </c>
      <c r="K45" s="221"/>
      <c r="L45" s="221"/>
      <c r="M45" s="221"/>
      <c r="N45" s="221"/>
      <c r="O45" s="221"/>
      <c r="P45" s="221"/>
    </row>
    <row r="46" spans="2:17" ht="29.25" customHeight="1">
      <c r="B46" s="35" t="s">
        <v>16</v>
      </c>
      <c r="C46" s="36" t="s">
        <v>162</v>
      </c>
      <c r="D46" s="36" t="s">
        <v>135</v>
      </c>
      <c r="E46" s="36" t="s">
        <v>135</v>
      </c>
      <c r="F46" s="36" t="s">
        <v>135</v>
      </c>
      <c r="G46" s="36" t="s">
        <v>135</v>
      </c>
      <c r="H46" s="67"/>
      <c r="J46" s="221" t="s">
        <v>204</v>
      </c>
      <c r="K46" s="221"/>
      <c r="L46" s="221"/>
      <c r="M46" s="221"/>
      <c r="N46" s="221"/>
      <c r="O46" s="221"/>
      <c r="P46" s="221"/>
    </row>
    <row r="47" spans="2:17" ht="30" customHeight="1">
      <c r="B47" s="40" t="s">
        <v>25</v>
      </c>
      <c r="C47" s="66" t="s">
        <v>225</v>
      </c>
      <c r="D47" s="66" t="s">
        <v>138</v>
      </c>
      <c r="E47" s="66" t="s">
        <v>138</v>
      </c>
      <c r="F47" s="66" t="s">
        <v>138</v>
      </c>
      <c r="G47" s="66" t="s">
        <v>138</v>
      </c>
      <c r="H47" s="67"/>
      <c r="J47" s="292" t="s">
        <v>205</v>
      </c>
      <c r="K47" s="292"/>
      <c r="L47" s="292"/>
      <c r="M47" s="292"/>
      <c r="N47" s="292"/>
      <c r="O47" s="292"/>
      <c r="P47" s="292"/>
      <c r="Q47" s="292"/>
    </row>
    <row r="48" spans="2:17" ht="24" customHeight="1">
      <c r="B48" s="35" t="s">
        <v>17</v>
      </c>
      <c r="C48" s="37"/>
      <c r="D48" s="37"/>
      <c r="E48" s="37"/>
      <c r="F48" s="37"/>
      <c r="G48" s="37"/>
      <c r="H48" s="67"/>
      <c r="J48" s="238" t="s">
        <v>200</v>
      </c>
      <c r="K48" s="221"/>
      <c r="L48" s="221"/>
      <c r="M48" s="221"/>
      <c r="N48" s="221"/>
      <c r="O48" s="221"/>
      <c r="P48" s="221"/>
    </row>
    <row r="49" spans="2:16" ht="24" customHeight="1">
      <c r="B49" s="35" t="s">
        <v>142</v>
      </c>
      <c r="C49" s="109"/>
      <c r="D49" s="109"/>
      <c r="E49" s="109"/>
      <c r="F49" s="109"/>
      <c r="G49" s="109"/>
      <c r="H49" s="110" t="str">
        <f>IF(機器仕様入力書!C21&lt;&gt;"",機器仕様入力書!C21,IF(SUM(C49:G49)=0,"",SUM(C49:G49)))</f>
        <v/>
      </c>
      <c r="J49" s="238"/>
      <c r="K49" s="221"/>
      <c r="L49" s="221"/>
      <c r="M49" s="221"/>
      <c r="N49" s="221"/>
      <c r="O49" s="221"/>
      <c r="P49" s="221"/>
    </row>
    <row r="50" spans="2:16" ht="24" customHeight="1">
      <c r="B50" s="38" t="s">
        <v>108</v>
      </c>
      <c r="C50" s="116"/>
      <c r="D50" s="116"/>
      <c r="E50" s="116"/>
      <c r="F50" s="116"/>
      <c r="G50" s="116"/>
      <c r="H50" s="117" t="str">
        <f>IF(機器仕様入力書!C22&lt;&gt;"",機器仕様入力書!C22,IF(SUMPRODUCT(C49:G49,C50:G50)=0,"",SUMPRODUCT(C49:G49,C50:G50)))</f>
        <v/>
      </c>
      <c r="J50" s="221" t="s">
        <v>24</v>
      </c>
      <c r="K50" s="221"/>
      <c r="L50" s="221"/>
      <c r="M50" s="221"/>
      <c r="N50" s="221"/>
      <c r="O50" s="221"/>
      <c r="P50" s="221"/>
    </row>
    <row r="51" spans="2:16" ht="24" customHeight="1">
      <c r="B51" s="35" t="s">
        <v>18</v>
      </c>
      <c r="C51" s="208"/>
      <c r="D51" s="208"/>
      <c r="E51" s="208"/>
      <c r="F51" s="208"/>
      <c r="G51" s="208"/>
      <c r="H51" s="209" t="str">
        <f>IF(機器仕様入力書!C23&lt;&gt;"",機器仕様入力書!C23,IF(SUMPRODUCT(C49:G49,C51:G51)=0,"",SUMPRODUCT(C49:G49,C51:G51)))</f>
        <v/>
      </c>
      <c r="J51" s="221" t="s">
        <v>33</v>
      </c>
      <c r="K51" s="221"/>
      <c r="L51" s="221"/>
      <c r="M51" s="221"/>
      <c r="N51" s="221"/>
      <c r="O51" s="221"/>
      <c r="P51" s="221"/>
    </row>
    <row r="52" spans="2:16" ht="24" customHeight="1">
      <c r="B52" s="287" t="s">
        <v>147</v>
      </c>
      <c r="C52" s="145"/>
      <c r="D52" s="145"/>
      <c r="E52" s="145"/>
      <c r="F52" s="145"/>
      <c r="G52" s="145"/>
      <c r="H52" s="284" t="str">
        <f>IF(機器仕様入力書!C24&lt;&gt;"",機器仕様入力書!C24,IF(ISERROR((SUMPRODUCT(C49:G49,C50:G50,C54:G54)*0.352+SUMPRODUCT(C49:G49,C50:G50,C55:G55)*0.658)/(SUMPRODUCT(C49:G49,C50:G50))),"",(SUMPRODUCT(C49:G49,C50:G50,C54:G54)*0.352+SUMPRODUCT(C49:G49,C50:G50,C55:G55)*0.658)/(SUMPRODUCT(C49:G49,C50:G50))))</f>
        <v/>
      </c>
      <c r="J52" s="221" t="s">
        <v>168</v>
      </c>
      <c r="K52" s="221"/>
      <c r="L52" s="221"/>
      <c r="M52" s="221"/>
      <c r="N52" s="221"/>
      <c r="O52" s="221"/>
      <c r="P52" s="221"/>
    </row>
    <row r="53" spans="2:16" ht="24" customHeight="1" thickBot="1">
      <c r="B53" s="288"/>
      <c r="C53" s="146"/>
      <c r="D53" s="146"/>
      <c r="E53" s="146"/>
      <c r="F53" s="146"/>
      <c r="G53" s="146"/>
      <c r="H53" s="285"/>
      <c r="J53" s="221" t="s">
        <v>170</v>
      </c>
      <c r="K53" s="221"/>
      <c r="L53" s="221"/>
      <c r="M53" s="221"/>
      <c r="N53" s="221"/>
      <c r="O53" s="221"/>
      <c r="P53" s="221"/>
    </row>
    <row r="54" spans="2:16" ht="24" hidden="1" customHeight="1">
      <c r="B54" s="74"/>
      <c r="C54" s="75">
        <f>IF((C53="")+(C53=0),C52*0.4,C52)</f>
        <v>0</v>
      </c>
      <c r="D54" s="75">
        <f t="shared" ref="D54:G54" si="2">IF((D53="")+(D53=0),D52*0.4,D52)</f>
        <v>0</v>
      </c>
      <c r="E54" s="75">
        <f t="shared" si="2"/>
        <v>0</v>
      </c>
      <c r="F54" s="75">
        <f t="shared" si="2"/>
        <v>0</v>
      </c>
      <c r="G54" s="75">
        <f t="shared" si="2"/>
        <v>0</v>
      </c>
      <c r="H54" s="76"/>
      <c r="J54" s="221"/>
      <c r="K54" s="221"/>
      <c r="L54" s="221"/>
      <c r="M54" s="221"/>
      <c r="N54" s="221"/>
      <c r="O54" s="221"/>
      <c r="P54" s="221"/>
    </row>
    <row r="55" spans="2:16" ht="24" hidden="1" customHeight="1">
      <c r="B55" s="74"/>
      <c r="C55" s="75">
        <f>IF((C53="")+(C53=0),C52*0.4,C53)</f>
        <v>0</v>
      </c>
      <c r="D55" s="75">
        <f t="shared" ref="D55:G55" si="3">IF((D53="")+(D53=0),D52*0.4,D53)</f>
        <v>0</v>
      </c>
      <c r="E55" s="75">
        <f t="shared" si="3"/>
        <v>0</v>
      </c>
      <c r="F55" s="75">
        <f t="shared" si="3"/>
        <v>0</v>
      </c>
      <c r="G55" s="75">
        <f t="shared" si="3"/>
        <v>0</v>
      </c>
      <c r="H55" s="76"/>
      <c r="J55" s="221"/>
      <c r="K55" s="221"/>
      <c r="L55" s="221"/>
      <c r="M55" s="221"/>
      <c r="N55" s="221"/>
      <c r="O55" s="221"/>
      <c r="P55" s="221"/>
    </row>
    <row r="56" spans="2:16">
      <c r="B56" s="1" t="s">
        <v>169</v>
      </c>
      <c r="J56" s="221"/>
      <c r="K56" s="221"/>
      <c r="L56" s="221"/>
      <c r="M56" s="221"/>
      <c r="N56" s="221"/>
      <c r="O56" s="221"/>
      <c r="P56" s="221"/>
    </row>
    <row r="57" spans="2:16">
      <c r="J57" s="221"/>
      <c r="K57" s="221"/>
      <c r="L57" s="221"/>
      <c r="M57" s="221"/>
      <c r="N57" s="221"/>
      <c r="O57" s="221"/>
      <c r="P57" s="221"/>
    </row>
    <row r="58" spans="2:16" ht="21" thickBot="1">
      <c r="B58" s="11" t="s">
        <v>22</v>
      </c>
      <c r="D58" s="150" t="s">
        <v>199</v>
      </c>
      <c r="J58" s="221"/>
      <c r="K58" s="221"/>
      <c r="L58" s="221"/>
      <c r="M58" s="221"/>
      <c r="N58" s="221"/>
      <c r="O58" s="221"/>
      <c r="P58" s="221"/>
    </row>
    <row r="59" spans="2:16" ht="25" customHeight="1" thickBot="1">
      <c r="B59" s="1" t="s">
        <v>30</v>
      </c>
      <c r="G59" s="41" t="s">
        <v>139</v>
      </c>
      <c r="J59" s="221"/>
      <c r="K59" s="221"/>
      <c r="L59" s="221"/>
      <c r="M59" s="221"/>
      <c r="N59" s="221"/>
      <c r="O59" s="221"/>
      <c r="P59" s="221"/>
    </row>
    <row r="60" spans="2:16">
      <c r="B60" s="1" t="s">
        <v>34</v>
      </c>
      <c r="J60" s="221" t="s">
        <v>198</v>
      </c>
      <c r="K60" s="221"/>
      <c r="L60" s="221"/>
      <c r="M60" s="221"/>
      <c r="N60" s="221"/>
      <c r="O60" s="221"/>
      <c r="P60" s="221"/>
    </row>
    <row r="61" spans="2:16">
      <c r="B61" s="1" t="s">
        <v>229</v>
      </c>
      <c r="J61" s="226" t="s">
        <v>101</v>
      </c>
      <c r="K61" s="221"/>
      <c r="L61" s="221"/>
      <c r="M61" s="221"/>
      <c r="N61" s="221"/>
      <c r="O61" s="221"/>
      <c r="P61" s="221"/>
    </row>
    <row r="62" spans="2:16" ht="18" thickBot="1">
      <c r="B62" s="14"/>
      <c r="C62" s="14"/>
      <c r="D62" s="15" t="s">
        <v>19</v>
      </c>
      <c r="E62" s="22" t="s">
        <v>20</v>
      </c>
      <c r="F62" s="22" t="s">
        <v>21</v>
      </c>
      <c r="G62" s="22" t="s">
        <v>136</v>
      </c>
      <c r="H62" s="42" t="s">
        <v>10</v>
      </c>
      <c r="J62" s="221" t="s">
        <v>175</v>
      </c>
      <c r="K62" s="221"/>
      <c r="L62" s="221"/>
      <c r="M62" s="221"/>
      <c r="N62" s="221"/>
      <c r="O62" s="221"/>
      <c r="P62" s="221"/>
    </row>
    <row r="63" spans="2:16" ht="24.75" customHeight="1">
      <c r="B63" s="280" t="s">
        <v>144</v>
      </c>
      <c r="C63" s="35" t="s">
        <v>32</v>
      </c>
      <c r="D63" s="68"/>
      <c r="E63" s="68"/>
      <c r="F63" s="68"/>
      <c r="G63" s="68"/>
      <c r="H63" s="14"/>
      <c r="J63" s="234" t="s">
        <v>195</v>
      </c>
      <c r="K63" s="221"/>
      <c r="L63" s="221"/>
      <c r="M63" s="221"/>
      <c r="N63" s="221"/>
      <c r="O63" s="221"/>
      <c r="P63" s="221"/>
    </row>
    <row r="64" spans="2:16" ht="24.75" customHeight="1">
      <c r="B64" s="281"/>
      <c r="C64" s="35" t="s">
        <v>143</v>
      </c>
      <c r="D64" s="69"/>
      <c r="E64" s="69"/>
      <c r="F64" s="69"/>
      <c r="G64" s="69"/>
      <c r="H64" s="14"/>
      <c r="J64" s="221"/>
      <c r="K64" s="221"/>
      <c r="L64" s="221"/>
      <c r="M64" s="221"/>
      <c r="N64" s="221"/>
      <c r="O64" s="221"/>
      <c r="P64" s="221"/>
    </row>
    <row r="65" spans="2:16" ht="24" customHeight="1">
      <c r="B65" s="281"/>
      <c r="C65" s="35" t="s">
        <v>142</v>
      </c>
      <c r="D65" s="107"/>
      <c r="E65" s="107"/>
      <c r="F65" s="107"/>
      <c r="G65" s="107"/>
      <c r="H65" s="111" t="str">
        <f>IF(機器仕様入力書!C35&lt;&gt;"",機器仕様入力書!C35,IF(SUM(C65:G65)=0,"",SUM(C65:G65)))</f>
        <v/>
      </c>
      <c r="J65" s="226"/>
      <c r="K65" s="221"/>
      <c r="L65" s="221"/>
      <c r="M65" s="221"/>
      <c r="N65" s="221"/>
      <c r="O65" s="221"/>
      <c r="P65" s="221"/>
    </row>
    <row r="66" spans="2:16" ht="24" customHeight="1">
      <c r="B66" s="281"/>
      <c r="C66" s="35" t="s">
        <v>31</v>
      </c>
      <c r="D66" s="112"/>
      <c r="E66" s="112"/>
      <c r="F66" s="112"/>
      <c r="G66" s="112"/>
      <c r="H66" s="113" t="str">
        <f>IF(機器仕様入力書!C36&lt;&gt;"",機器仕様入力書!C36,IF(SUMPRODUCT(D65:G65,D66:G66)=0,"",SUMPRODUCT(D65:G65,D66:G66)))</f>
        <v/>
      </c>
      <c r="J66" s="221"/>
      <c r="K66" s="221"/>
      <c r="L66" s="221"/>
      <c r="M66" s="221"/>
      <c r="N66" s="221"/>
      <c r="O66" s="221"/>
      <c r="P66" s="221"/>
    </row>
    <row r="67" spans="2:16" ht="24" customHeight="1">
      <c r="B67" s="281"/>
      <c r="C67" s="60" t="s">
        <v>179</v>
      </c>
      <c r="D67" s="138"/>
      <c r="E67" s="138"/>
      <c r="F67" s="138"/>
      <c r="G67" s="139"/>
      <c r="H67" s="140" t="str">
        <f>IF(機器仕様入力書!C37&lt;&gt;"",機器仕様入力書!C37,IF(SUMPRODUCT(D65:G65,D67:G67)=0,"",SUMPRODUCT(D65:G65,D67:G67)))</f>
        <v/>
      </c>
      <c r="J67" s="221"/>
      <c r="K67" s="221"/>
      <c r="L67" s="221"/>
      <c r="M67" s="221"/>
      <c r="N67" s="221"/>
      <c r="O67" s="221"/>
      <c r="P67" s="221"/>
    </row>
    <row r="68" spans="2:16" ht="24" customHeight="1">
      <c r="B68" s="281"/>
      <c r="C68" s="35" t="s">
        <v>146</v>
      </c>
      <c r="D68" s="112"/>
      <c r="E68" s="112"/>
      <c r="F68" s="112"/>
      <c r="G68" s="112"/>
      <c r="H68" s="126" t="str">
        <f>IF(機器仕様入力書!C35&lt;&gt;"",機器仕様入力書!C38,IF(H70=0,"",H66/H70))</f>
        <v/>
      </c>
      <c r="J68" s="226" t="s">
        <v>206</v>
      </c>
      <c r="K68" s="221"/>
      <c r="L68" s="221"/>
      <c r="M68" s="221"/>
      <c r="N68" s="221"/>
      <c r="O68" s="221"/>
      <c r="P68" s="221"/>
    </row>
    <row r="69" spans="2:16" ht="24" customHeight="1" thickBot="1">
      <c r="B69" s="281"/>
      <c r="C69" s="35" t="s">
        <v>180</v>
      </c>
      <c r="D69" s="141" t="str">
        <f>IF(ISERROR(D66/D67),"",D66/D67)</f>
        <v/>
      </c>
      <c r="E69" s="141" t="str">
        <f t="shared" ref="E69:G69" si="4">IF(ISERROR(E66/E67),"",E66/E67)</f>
        <v/>
      </c>
      <c r="F69" s="141" t="str">
        <f t="shared" si="4"/>
        <v/>
      </c>
      <c r="G69" s="141" t="str">
        <f t="shared" si="4"/>
        <v/>
      </c>
      <c r="H69" s="126" t="str">
        <f>IF(機器仕様入力書!C39&lt;&gt;"",機器仕様入力書!C39,IF(ISERROR(H66/H67),"",H66/H67))</f>
        <v/>
      </c>
      <c r="J69" s="221"/>
      <c r="K69" s="221"/>
      <c r="L69" s="221"/>
      <c r="M69" s="221"/>
      <c r="N69" s="221"/>
      <c r="O69" s="221"/>
      <c r="P69" s="221"/>
    </row>
    <row r="70" spans="2:16" ht="24" hidden="1" customHeight="1" thickBot="1">
      <c r="B70" s="71"/>
      <c r="C70" s="14"/>
      <c r="D70" s="130" t="str">
        <f>IF(D65="","",IF((D65&gt;0)*(D68&gt;0),D65*D66/D68,"×"))</f>
        <v/>
      </c>
      <c r="E70" s="130" t="str">
        <f>IF(E65="","",IF((E65&gt;0)*(E68&gt;0),E65*E66/E68,"×"))</f>
        <v/>
      </c>
      <c r="F70" s="130" t="str">
        <f>IF(F65="","",IF((F65&gt;0)*(F68&gt;0),F65*F66/F68,"×"))</f>
        <v/>
      </c>
      <c r="G70" s="130" t="str">
        <f>IF(G65="","",IF((G65&gt;0)*(G68&gt;0),G65*G66/G68,"×"))</f>
        <v/>
      </c>
      <c r="H70" s="127">
        <f>IF(機器仕様入力書!C40&lt;&gt;0,機器仕様入力書!C40,IF((D70="×")+(E70="×")+(F70="×")+(G70="×")&gt;=1,0,SUM(D70:G70)))</f>
        <v>0</v>
      </c>
      <c r="J70" s="226"/>
      <c r="K70" s="221"/>
      <c r="L70" s="221"/>
      <c r="M70" s="221"/>
      <c r="N70" s="221"/>
      <c r="O70" s="221"/>
      <c r="P70" s="221"/>
    </row>
    <row r="71" spans="2:16" ht="24.75" customHeight="1">
      <c r="B71" s="280" t="s">
        <v>145</v>
      </c>
      <c r="C71" s="35" t="s">
        <v>32</v>
      </c>
      <c r="D71" s="68"/>
      <c r="E71" s="68"/>
      <c r="F71" s="68"/>
      <c r="G71" s="68"/>
      <c r="H71" s="14"/>
      <c r="J71" s="226"/>
      <c r="K71" s="221"/>
      <c r="L71" s="221"/>
      <c r="M71" s="221"/>
      <c r="N71" s="221"/>
      <c r="O71" s="221"/>
      <c r="P71" s="221"/>
    </row>
    <row r="72" spans="2:16" ht="24" customHeight="1">
      <c r="B72" s="281"/>
      <c r="C72" s="35" t="s">
        <v>143</v>
      </c>
      <c r="D72" s="69"/>
      <c r="E72" s="69"/>
      <c r="F72" s="69"/>
      <c r="G72" s="69"/>
      <c r="H72" s="14"/>
      <c r="J72" s="226"/>
      <c r="K72" s="221"/>
      <c r="L72" s="221"/>
      <c r="M72" s="221"/>
      <c r="N72" s="221"/>
      <c r="O72" s="221"/>
      <c r="P72" s="221"/>
    </row>
    <row r="73" spans="2:16" ht="24" customHeight="1">
      <c r="B73" s="281"/>
      <c r="C73" s="35" t="s">
        <v>142</v>
      </c>
      <c r="D73" s="107"/>
      <c r="E73" s="107"/>
      <c r="F73" s="107"/>
      <c r="G73" s="107"/>
      <c r="H73" s="111" t="str">
        <f>IF(機器仕様入力書!C46&lt;&gt;"",機器仕様入力書!C46,IF(SUM(C73:G73)=0,"",SUM(C73:G73)))</f>
        <v/>
      </c>
      <c r="J73" s="226"/>
      <c r="K73" s="221"/>
      <c r="L73" s="221"/>
      <c r="M73" s="221"/>
      <c r="N73" s="221"/>
      <c r="O73" s="221"/>
      <c r="P73" s="221"/>
    </row>
    <row r="74" spans="2:16" ht="24" customHeight="1">
      <c r="B74" s="281"/>
      <c r="C74" s="35" t="s">
        <v>31</v>
      </c>
      <c r="D74" s="112"/>
      <c r="E74" s="112"/>
      <c r="F74" s="112"/>
      <c r="G74" s="112"/>
      <c r="H74" s="113" t="str">
        <f>IF(機器仕様入力書!C47&lt;&gt;"",機器仕様入力書!C47,IF(SUMPRODUCT(D73:G73,D74:G74)=0,"",SUMPRODUCT(D73:G73,D74:G74)))</f>
        <v/>
      </c>
      <c r="J74" s="226"/>
      <c r="K74" s="221"/>
      <c r="L74" s="221"/>
      <c r="M74" s="221"/>
      <c r="N74" s="221"/>
      <c r="O74" s="221"/>
      <c r="P74" s="221"/>
    </row>
    <row r="75" spans="2:16" ht="24" customHeight="1">
      <c r="B75" s="281"/>
      <c r="C75" s="60" t="s">
        <v>179</v>
      </c>
      <c r="D75" s="138"/>
      <c r="E75" s="138"/>
      <c r="F75" s="138"/>
      <c r="G75" s="138"/>
      <c r="H75" s="137" t="str">
        <f>IF(機器仕様入力書!C48&lt;&gt;"",機器仕様入力書!C48,IF(SUMPRODUCT(D73:G73,D75:G75)=0,"",SUMPRODUCT(D73:G73,D75:G75)))</f>
        <v/>
      </c>
      <c r="J75" s="226"/>
      <c r="K75" s="221"/>
      <c r="L75" s="221"/>
      <c r="M75" s="221"/>
      <c r="N75" s="221"/>
      <c r="O75" s="221"/>
      <c r="P75" s="221"/>
    </row>
    <row r="76" spans="2:16" ht="24" customHeight="1">
      <c r="B76" s="289"/>
      <c r="C76" s="35" t="s">
        <v>146</v>
      </c>
      <c r="D76" s="142"/>
      <c r="E76" s="142"/>
      <c r="F76" s="142"/>
      <c r="G76" s="142"/>
      <c r="H76" s="114" t="str">
        <f>IF(機器仕様入力書!C46&lt;&gt;"",機器仕様入力書!C49,IF(H78=0,"",H74/H78))</f>
        <v/>
      </c>
      <c r="J76" s="226"/>
      <c r="K76" s="221"/>
      <c r="L76" s="221"/>
      <c r="M76" s="221"/>
      <c r="N76" s="221"/>
      <c r="O76" s="221"/>
      <c r="P76" s="221"/>
    </row>
    <row r="77" spans="2:16" ht="24" customHeight="1" thickBot="1">
      <c r="B77" s="122"/>
      <c r="C77" s="35" t="s">
        <v>180</v>
      </c>
      <c r="D77" s="135" t="str">
        <f>IF(ISERROR(D74/D75),"",D74/D75)</f>
        <v/>
      </c>
      <c r="E77" s="135" t="str">
        <f t="shared" ref="E77" si="5">IF(ISERROR(E74/E75),"",E74/E75)</f>
        <v/>
      </c>
      <c r="F77" s="135" t="str">
        <f t="shared" ref="F77" si="6">IF(ISERROR(F74/F75),"",F74/F75)</f>
        <v/>
      </c>
      <c r="G77" s="135" t="str">
        <f t="shared" ref="G77" si="7">IF(ISERROR(G74/G75),"",G74/G75)</f>
        <v/>
      </c>
      <c r="H77" s="126" t="str">
        <f>IF(機器仕様入力書!C50&lt;&gt;"",機器仕様入力書!C50,IF(ISERROR(H74/H75),"",H74/H75))</f>
        <v/>
      </c>
      <c r="J77" s="226"/>
      <c r="K77" s="221"/>
      <c r="L77" s="221"/>
      <c r="M77" s="221"/>
      <c r="N77" s="221"/>
      <c r="O77" s="221"/>
      <c r="P77" s="221"/>
    </row>
    <row r="78" spans="2:16" ht="24" hidden="1" customHeight="1">
      <c r="B78" s="122"/>
      <c r="C78" s="122"/>
      <c r="D78" s="134" t="str">
        <f>IF(D73="","",IF((D73&gt;0)*(D76&gt;0),D73*D74/D76,"×"))</f>
        <v/>
      </c>
      <c r="E78" s="134" t="str">
        <f>IF(E73="","",IF((E73&gt;0)*(E76&gt;0),E73*E74/E76,"×"))</f>
        <v/>
      </c>
      <c r="F78" s="134" t="str">
        <f>IF(F73="","",IF((F73&gt;0)*(F76&gt;0),F73*F74/F76,"×"))</f>
        <v/>
      </c>
      <c r="G78" s="134" t="str">
        <f>IF(G73="","",IF((G73&gt;0)*(G76&gt;0),G73*G74/G76,"×"))</f>
        <v/>
      </c>
      <c r="H78" s="127">
        <f>IF(機器仕様入力書!C51&lt;&gt;0,機器仕様入力書!C51,IF((H70=0)+(D78="×")+(E78="×")+(F78="×")+(G78="×")&gt;0,0,SUM(D78:G78)))</f>
        <v>0</v>
      </c>
      <c r="J78" s="226"/>
      <c r="K78" s="221"/>
      <c r="L78" s="221"/>
      <c r="M78" s="221"/>
      <c r="N78" s="221"/>
      <c r="O78" s="221"/>
      <c r="P78" s="221"/>
    </row>
    <row r="79" spans="2:16">
      <c r="J79" s="221"/>
      <c r="K79" s="221"/>
      <c r="L79" s="221"/>
      <c r="M79" s="221"/>
      <c r="N79" s="221"/>
      <c r="O79" s="221"/>
      <c r="P79" s="221"/>
    </row>
    <row r="80" spans="2:16">
      <c r="J80" s="221"/>
      <c r="K80" s="221"/>
      <c r="L80" s="221"/>
      <c r="M80" s="221"/>
      <c r="N80" s="221"/>
      <c r="O80" s="221"/>
      <c r="P80" s="221"/>
    </row>
    <row r="81" spans="1:25" ht="21" thickBot="1">
      <c r="B81" s="11" t="s">
        <v>23</v>
      </c>
      <c r="J81" s="226" t="s">
        <v>120</v>
      </c>
      <c r="K81" s="221"/>
      <c r="L81" s="221"/>
      <c r="M81" s="221"/>
      <c r="N81" s="221"/>
      <c r="O81" s="221"/>
      <c r="P81" s="221"/>
    </row>
    <row r="82" spans="1:25" ht="25.5" customHeight="1" thickBot="1">
      <c r="B82" s="1" t="s">
        <v>197</v>
      </c>
      <c r="G82" s="41" t="s">
        <v>139</v>
      </c>
      <c r="J82" s="221"/>
      <c r="K82" s="221"/>
      <c r="L82" s="221"/>
      <c r="M82" s="221"/>
      <c r="N82" s="221"/>
      <c r="O82" s="221"/>
      <c r="P82" s="221"/>
    </row>
    <row r="83" spans="1:25">
      <c r="J83" s="221"/>
      <c r="K83" s="221"/>
      <c r="L83" s="221"/>
      <c r="M83" s="221"/>
      <c r="N83" s="221"/>
      <c r="O83" s="221"/>
      <c r="P83" s="221"/>
    </row>
    <row r="84" spans="1:25">
      <c r="B84" s="1" t="s">
        <v>34</v>
      </c>
      <c r="D84" s="1" t="s">
        <v>112</v>
      </c>
      <c r="J84" s="221"/>
      <c r="K84" s="221"/>
      <c r="L84" s="221"/>
      <c r="M84" s="221"/>
      <c r="N84" s="221"/>
      <c r="O84" s="221"/>
      <c r="P84" s="221"/>
    </row>
    <row r="85" spans="1:25">
      <c r="J85" s="221"/>
      <c r="K85" s="221"/>
      <c r="L85" s="221"/>
      <c r="M85" s="221"/>
      <c r="N85" s="221"/>
      <c r="O85" s="221"/>
      <c r="P85" s="221"/>
    </row>
    <row r="86" spans="1:25">
      <c r="J86" s="227" t="s">
        <v>77</v>
      </c>
      <c r="K86" s="227"/>
      <c r="L86" s="227"/>
      <c r="M86" s="227"/>
      <c r="N86" s="221" t="s">
        <v>78</v>
      </c>
      <c r="O86" s="221"/>
      <c r="P86" s="221"/>
    </row>
    <row r="87" spans="1:25" ht="20">
      <c r="A87" s="11" t="s">
        <v>58</v>
      </c>
      <c r="B87" s="87" t="s">
        <v>102</v>
      </c>
      <c r="C87" s="88"/>
      <c r="D87" s="88"/>
      <c r="E87" s="88"/>
      <c r="F87" s="88"/>
      <c r="G87" s="88"/>
      <c r="H87" s="88"/>
      <c r="I87" s="1"/>
      <c r="J87" s="224"/>
      <c r="K87" s="224"/>
      <c r="L87" s="224"/>
      <c r="M87" s="224"/>
      <c r="N87" s="224"/>
      <c r="O87" s="224"/>
      <c r="P87" s="224" t="s">
        <v>74</v>
      </c>
      <c r="V87"/>
      <c r="W87"/>
    </row>
    <row r="88" spans="1:25">
      <c r="B88" s="88"/>
      <c r="C88" s="88"/>
      <c r="D88" s="88"/>
      <c r="E88" s="88"/>
      <c r="F88" s="88"/>
      <c r="G88" s="88"/>
      <c r="H88" s="88"/>
      <c r="I88" s="1"/>
      <c r="J88" s="224" t="s">
        <v>134</v>
      </c>
      <c r="K88" s="224"/>
      <c r="L88" s="224"/>
      <c r="M88" s="224"/>
      <c r="N88" s="239" t="s">
        <v>81</v>
      </c>
      <c r="O88" s="239" t="s">
        <v>61</v>
      </c>
      <c r="P88" s="239" t="s">
        <v>62</v>
      </c>
      <c r="Q88" s="45"/>
      <c r="R88" s="225" t="s">
        <v>125</v>
      </c>
      <c r="S88" s="240"/>
      <c r="T88" s="240"/>
      <c r="U88" s="240"/>
      <c r="V88" s="90"/>
      <c r="W88" s="89"/>
      <c r="X88" s="45"/>
      <c r="Y88" s="45"/>
    </row>
    <row r="89" spans="1:25" ht="25" customHeight="1">
      <c r="B89" s="88"/>
      <c r="C89" s="91" t="s">
        <v>196</v>
      </c>
      <c r="D89" s="88"/>
      <c r="E89" s="88"/>
      <c r="F89" s="88"/>
      <c r="G89" s="88"/>
      <c r="H89" s="88"/>
      <c r="I89" s="1"/>
      <c r="J89" s="224" t="s">
        <v>66</v>
      </c>
      <c r="K89" s="224"/>
      <c r="L89" s="241"/>
      <c r="M89" s="224"/>
      <c r="N89" s="239" t="s">
        <v>79</v>
      </c>
      <c r="O89" s="242">
        <v>682.7</v>
      </c>
      <c r="P89" s="242">
        <v>771.5</v>
      </c>
      <c r="Q89" s="45"/>
      <c r="R89" s="243" t="s">
        <v>122</v>
      </c>
      <c r="S89" s="244" t="str">
        <f>IF(H36="",H50,H36)</f>
        <v/>
      </c>
      <c r="T89" s="244" t="s">
        <v>131</v>
      </c>
      <c r="U89" s="240"/>
      <c r="V89" s="90"/>
      <c r="W89" s="89"/>
      <c r="X89" s="45"/>
      <c r="Y89" s="45"/>
    </row>
    <row r="90" spans="1:25" ht="25" customHeight="1">
      <c r="B90" s="88"/>
      <c r="C90" s="88"/>
      <c r="D90" s="88"/>
      <c r="E90" s="88"/>
      <c r="F90" s="88"/>
      <c r="G90" s="88"/>
      <c r="H90" s="88"/>
      <c r="I90" s="1"/>
      <c r="J90" s="224" t="s">
        <v>63</v>
      </c>
      <c r="K90" s="224"/>
      <c r="L90" s="241" t="s">
        <v>64</v>
      </c>
      <c r="M90" s="224"/>
      <c r="N90" s="239" t="s">
        <v>80</v>
      </c>
      <c r="O90" s="242">
        <v>593.70000000000005</v>
      </c>
      <c r="P90" s="242">
        <v>161.6</v>
      </c>
      <c r="Q90" s="45"/>
      <c r="R90" s="243" t="s">
        <v>121</v>
      </c>
      <c r="S90" s="244">
        <f>IF(ISERROR(H36*H38),0,H36*H38)</f>
        <v>0</v>
      </c>
      <c r="T90" s="244">
        <f>IF(ISERROR(S89-S90),0,S89-S90)</f>
        <v>0</v>
      </c>
      <c r="U90" s="240"/>
      <c r="V90" s="90"/>
      <c r="W90" s="89"/>
      <c r="X90" s="45"/>
      <c r="Y90" s="45"/>
    </row>
    <row r="91" spans="1:25" ht="37" thickBot="1">
      <c r="B91" s="93"/>
      <c r="C91" s="94"/>
      <c r="D91" s="95"/>
      <c r="E91" s="96" t="s">
        <v>104</v>
      </c>
      <c r="F91" s="97" t="s">
        <v>183</v>
      </c>
      <c r="G91" s="97" t="s">
        <v>119</v>
      </c>
      <c r="H91" s="88"/>
      <c r="I91" s="1"/>
      <c r="J91" s="239"/>
      <c r="K91" s="239" t="s">
        <v>61</v>
      </c>
      <c r="L91" s="239" t="s">
        <v>62</v>
      </c>
      <c r="M91" s="224"/>
      <c r="N91" s="239" t="s">
        <v>82</v>
      </c>
      <c r="O91" s="242">
        <f>O89+O90</f>
        <v>1276.4000000000001</v>
      </c>
      <c r="P91" s="242">
        <f>P89+P90</f>
        <v>933.1</v>
      </c>
      <c r="Q91" s="45"/>
      <c r="R91" s="245" t="s">
        <v>126</v>
      </c>
      <c r="S91" s="244"/>
      <c r="T91" s="244"/>
      <c r="U91" s="240"/>
      <c r="V91" s="90"/>
      <c r="W91" s="89"/>
      <c r="X91" s="45"/>
      <c r="Y91" s="45"/>
    </row>
    <row r="92" spans="1:25" ht="24" customHeight="1">
      <c r="B92" s="98" t="s">
        <v>151</v>
      </c>
      <c r="C92" s="99"/>
      <c r="D92" s="100"/>
      <c r="E92" s="78" t="str">
        <f>IF(IF(D21="店舗",L111,L112)=0,"",IF(D21="店舗",L111,L112))</f>
        <v/>
      </c>
      <c r="F92" s="143" t="str">
        <f>IF(ISERROR(ROUNDDOWN(E92*$F$97/1000,4)),"",ROUNDDOWN(E92*$F$97/1000,4))</f>
        <v/>
      </c>
      <c r="G92" s="79"/>
      <c r="H92" s="88"/>
      <c r="I92" s="1"/>
      <c r="J92" s="239" t="s">
        <v>59</v>
      </c>
      <c r="K92" s="242">
        <v>18049.848351747587</v>
      </c>
      <c r="L92" s="242">
        <v>14529.909012569595</v>
      </c>
      <c r="M92" s="224"/>
      <c r="N92" s="224"/>
      <c r="O92" s="224"/>
      <c r="P92" s="224"/>
      <c r="Q92" s="45"/>
      <c r="R92" s="243" t="s">
        <v>123</v>
      </c>
      <c r="S92" s="244" t="str">
        <f>H50</f>
        <v/>
      </c>
      <c r="T92" s="246" t="s">
        <v>128</v>
      </c>
      <c r="U92" s="240"/>
      <c r="V92" s="90"/>
      <c r="W92" s="89"/>
      <c r="X92" s="45"/>
      <c r="Y92" s="45"/>
    </row>
    <row r="93" spans="1:25" ht="24" customHeight="1">
      <c r="B93" s="290" t="s">
        <v>148</v>
      </c>
      <c r="C93" s="291"/>
      <c r="D93" s="101" t="s">
        <v>149</v>
      </c>
      <c r="E93" s="80" t="str">
        <f>IF(IF($D$21="店舗",S96,T96)=0,"",IF($D$21="店舗",S96,T96))</f>
        <v/>
      </c>
      <c r="F93" s="149" t="str">
        <f>IF(ISERROR(ROUNDDOWN(E93*$F$97/1000,4)),"",ROUNDDOWN(E93*$F$97/1000,4))</f>
        <v/>
      </c>
      <c r="G93" s="81"/>
      <c r="H93" s="88"/>
      <c r="I93" s="1"/>
      <c r="J93" s="239" t="s">
        <v>60</v>
      </c>
      <c r="K93" s="242">
        <v>33151</v>
      </c>
      <c r="L93" s="242">
        <v>20189.100000000002</v>
      </c>
      <c r="M93" s="224"/>
      <c r="N93" s="224"/>
      <c r="O93" s="224"/>
      <c r="P93" s="224"/>
      <c r="Q93" s="45"/>
      <c r="R93" s="243" t="s">
        <v>124</v>
      </c>
      <c r="S93" s="244" t="str">
        <f>IF(ISERROR(H50*H52),"",H50*H52)</f>
        <v/>
      </c>
      <c r="T93" s="244" t="str">
        <f>IF(ISERROR(S92-S93),"",S92-S93)</f>
        <v/>
      </c>
      <c r="U93" s="240"/>
      <c r="V93" s="90"/>
      <c r="W93" s="89"/>
      <c r="X93" s="45"/>
      <c r="Y93" s="45"/>
    </row>
    <row r="94" spans="1:25" ht="24" customHeight="1">
      <c r="B94" s="291"/>
      <c r="C94" s="291"/>
      <c r="D94" s="102" t="s">
        <v>150</v>
      </c>
      <c r="E94" s="82" t="str">
        <f>IF(IF(D$21="店舗",O99,O100)=0,"",IF(D$21="店舗",O99,O100))</f>
        <v/>
      </c>
      <c r="F94" s="149" t="str">
        <f>IF(ISERROR(ROUNDDOWN(E94*$F$97/1000,4)),"",ROUNDDOWN(E94*$F$97/1000,4))</f>
        <v/>
      </c>
      <c r="G94" s="83"/>
      <c r="H94" s="88"/>
      <c r="I94" s="1"/>
      <c r="J94" s="239" t="s">
        <v>10</v>
      </c>
      <c r="K94" s="247">
        <f>K93+K92</f>
        <v>51200.848351747583</v>
      </c>
      <c r="L94" s="247">
        <f>L93+L92</f>
        <v>34719.009012569601</v>
      </c>
      <c r="M94" s="224"/>
      <c r="N94" s="239" t="s">
        <v>83</v>
      </c>
      <c r="O94" s="239"/>
      <c r="P94" s="248" t="str">
        <f>H74</f>
        <v/>
      </c>
      <c r="Q94" s="45"/>
      <c r="R94" s="243" t="s">
        <v>127</v>
      </c>
      <c r="S94" s="249" t="str">
        <f>IF(ISERROR(T90-T93),"",T90-T93)</f>
        <v/>
      </c>
      <c r="T94" s="250"/>
      <c r="U94" s="250" t="s">
        <v>130</v>
      </c>
      <c r="V94" s="92"/>
      <c r="W94" s="89"/>
      <c r="X94" s="45"/>
      <c r="Y94" s="45"/>
    </row>
    <row r="95" spans="1:25" ht="24" customHeight="1" thickBot="1">
      <c r="B95" s="98" t="s">
        <v>86</v>
      </c>
      <c r="C95" s="103"/>
      <c r="D95" s="103"/>
      <c r="E95" s="84" t="str">
        <f>IF(照明シート!N41=0,"",照明シート!N41)</f>
        <v/>
      </c>
      <c r="F95" s="149" t="str">
        <f>IF(ISERROR(ROUNDDOWN(E95*$F$97/1000,4)),"",ROUNDDOWN(E95*$F$97/1000,4))</f>
        <v/>
      </c>
      <c r="G95" s="85"/>
      <c r="H95" s="88"/>
      <c r="I95" s="1"/>
      <c r="J95" s="224"/>
      <c r="K95" s="224"/>
      <c r="L95" s="224"/>
      <c r="M95" s="224"/>
      <c r="N95" s="239" t="s">
        <v>218</v>
      </c>
      <c r="O95" s="239"/>
      <c r="P95" s="248" t="str">
        <f>IF((H68&lt;&gt;"")*(H76&lt;&gt;""),H68,H69)</f>
        <v/>
      </c>
      <c r="Q95" s="45"/>
      <c r="R95" s="243" t="s">
        <v>129</v>
      </c>
      <c r="S95" s="251" t="s">
        <v>61</v>
      </c>
      <c r="T95" s="251" t="s">
        <v>62</v>
      </c>
      <c r="U95" s="251" t="s">
        <v>61</v>
      </c>
      <c r="V95" s="104" t="s">
        <v>62</v>
      </c>
      <c r="W95" s="89"/>
      <c r="X95" s="45"/>
      <c r="Y95" s="45"/>
    </row>
    <row r="96" spans="1:25" ht="24" customHeight="1" thickBot="1">
      <c r="B96" s="98" t="s">
        <v>56</v>
      </c>
      <c r="C96" s="103"/>
      <c r="D96" s="103"/>
      <c r="E96" s="86" t="str">
        <f>IF(SUM(E92:E95)=0,"",SUM(E92:E95))</f>
        <v/>
      </c>
      <c r="F96" s="144" t="str">
        <f>IF(SUM(F92:F95)=0,"",SUM(F92:F95))</f>
        <v/>
      </c>
      <c r="G96" s="207" t="str">
        <f>IF(ISERROR(F96/H16)=TRUE,"",1000*F96/H16)</f>
        <v/>
      </c>
      <c r="H96" s="88"/>
      <c r="I96" s="1"/>
      <c r="J96" s="224"/>
      <c r="K96" s="224"/>
      <c r="L96" s="224"/>
      <c r="M96" s="224"/>
      <c r="N96" s="239" t="s">
        <v>219</v>
      </c>
      <c r="O96" s="239"/>
      <c r="P96" s="248" t="str">
        <f>IF((H68&lt;&gt;"")*(H76&lt;&gt;""),H76,H77)</f>
        <v/>
      </c>
      <c r="Q96" s="45"/>
      <c r="R96" s="243"/>
      <c r="S96" s="252">
        <f>IF(ISERROR(S94*L97*K94/3600/(H74/H75))=TRUE,0,(S94*L97*K94/3600/(H74/H75)))</f>
        <v>0</v>
      </c>
      <c r="T96" s="252">
        <f>IF(ISERROR(S94*L97*L94/3600/(H74/H75))=TRUE,0,(S94*L97*L94/3600/(H74/H75)))</f>
        <v>0</v>
      </c>
      <c r="U96" s="253">
        <f>IF(S96=0,0,S96+L111)</f>
        <v>0</v>
      </c>
      <c r="V96" s="115">
        <f>IF(T96=0,0,T96+L112)</f>
        <v>0</v>
      </c>
      <c r="W96" s="89"/>
      <c r="X96" s="45"/>
      <c r="Y96" s="45"/>
    </row>
    <row r="97" spans="2:25" ht="24" customHeight="1">
      <c r="B97" s="88"/>
      <c r="C97" s="88"/>
      <c r="D97" s="88"/>
      <c r="E97" s="105" t="s">
        <v>96</v>
      </c>
      <c r="F97" s="106">
        <v>0.57899999999999996</v>
      </c>
      <c r="G97" s="119"/>
      <c r="H97" s="88"/>
      <c r="I97" s="1"/>
      <c r="J97" s="224" t="s">
        <v>65</v>
      </c>
      <c r="K97" s="224"/>
      <c r="L97" s="224">
        <v>1.2</v>
      </c>
      <c r="M97" s="224"/>
      <c r="N97" s="224"/>
      <c r="O97" s="224"/>
      <c r="P97" s="224"/>
      <c r="Q97" s="45"/>
      <c r="V97"/>
      <c r="W97" s="89"/>
      <c r="X97" s="45"/>
      <c r="Y97" s="45"/>
    </row>
    <row r="98" spans="2:25" ht="24" customHeight="1">
      <c r="B98" s="88"/>
      <c r="C98" s="88"/>
      <c r="D98" s="88"/>
      <c r="E98" s="88"/>
      <c r="F98" s="88"/>
      <c r="G98" s="88"/>
      <c r="H98" s="88"/>
      <c r="I98" s="1"/>
      <c r="J98" s="224"/>
      <c r="K98" s="224"/>
      <c r="L98" s="254"/>
      <c r="M98" s="224"/>
      <c r="N98" s="239" t="s">
        <v>84</v>
      </c>
      <c r="O98" s="239"/>
      <c r="P98" s="239"/>
      <c r="Q98" s="45"/>
      <c r="T98" s="45"/>
      <c r="U98" s="45"/>
      <c r="V98" s="89"/>
      <c r="W98" s="89"/>
      <c r="X98" s="45"/>
      <c r="Y98" s="45"/>
    </row>
    <row r="99" spans="2:25" ht="24" customHeight="1" thickBot="1">
      <c r="B99" s="88"/>
      <c r="C99" s="88"/>
      <c r="D99" s="88"/>
      <c r="E99" s="88"/>
      <c r="F99" s="88"/>
      <c r="G99" s="88"/>
      <c r="H99" s="88"/>
      <c r="I99" s="1"/>
      <c r="J99" s="224" t="s">
        <v>70</v>
      </c>
      <c r="K99" s="224"/>
      <c r="L99" s="255">
        <f>IF(ISERROR($K$94*$L$97*H50*H52/3600),0,$K$94*$L$97*H50*H52/3600)</f>
        <v>0</v>
      </c>
      <c r="M99" s="224"/>
      <c r="N99" s="239" t="s">
        <v>61</v>
      </c>
      <c r="O99" s="256">
        <f>IF(ISERROR(P94*O91*(1/P95-1/P96))=TRUE,0,P94*O91*(1/P95-1/P96))</f>
        <v>0</v>
      </c>
      <c r="P99" s="257"/>
      <c r="R99" s="45"/>
      <c r="S99" s="45"/>
      <c r="V99"/>
      <c r="W99"/>
    </row>
    <row r="100" spans="2:25" ht="24.75" customHeight="1" thickTop="1" thickBot="1">
      <c r="B100" s="88"/>
      <c r="C100" s="88"/>
      <c r="D100" s="88"/>
      <c r="E100" s="120" t="s">
        <v>53</v>
      </c>
      <c r="F100" s="152" t="str">
        <f>F96</f>
        <v/>
      </c>
      <c r="G100" s="121" t="s">
        <v>132</v>
      </c>
      <c r="H100" s="88"/>
      <c r="I100" s="1"/>
      <c r="J100" s="224" t="s">
        <v>71</v>
      </c>
      <c r="K100" s="224"/>
      <c r="L100" s="255">
        <f>IF(ISERROR($L$94*$L$97*H50*H52/3600),0,$L$94*$L$97*H50*H52/3600)</f>
        <v>0</v>
      </c>
      <c r="M100" s="224"/>
      <c r="N100" s="239" t="s">
        <v>62</v>
      </c>
      <c r="O100" s="256">
        <f>IF(ISERROR(P94*P91*(1/P95-1/P96))=TRUE,0,P94*P91*(1/P95-1/P96))</f>
        <v>0</v>
      </c>
      <c r="P100" s="257"/>
      <c r="S100" s="258"/>
      <c r="V100"/>
      <c r="W100"/>
    </row>
    <row r="101" spans="2:25" ht="24" customHeight="1" thickTop="1" thickBot="1">
      <c r="I101" s="1"/>
      <c r="J101" s="224"/>
      <c r="K101" s="224"/>
      <c r="L101" s="224"/>
      <c r="M101" s="224"/>
      <c r="N101" s="224"/>
      <c r="O101" s="224"/>
      <c r="P101" s="224"/>
      <c r="V101"/>
      <c r="W101"/>
    </row>
    <row r="102" spans="2:25" ht="24" customHeight="1" thickBot="1">
      <c r="B102" s="277" t="str">
        <f>IF(F96="","",IF(((G96&lt;0.03)+(F94&lt;0)+(F95&lt;0)+(G96="")*(F96&lt;0)),"省エネの要件を満たさないため、申請できません","省エネの要件を満たしています"))</f>
        <v/>
      </c>
      <c r="C102" s="278"/>
      <c r="D102" s="278"/>
      <c r="E102" s="278"/>
      <c r="F102" s="278"/>
      <c r="G102" s="278"/>
      <c r="H102" s="279"/>
      <c r="I102" s="1"/>
      <c r="J102" s="259" t="s">
        <v>67</v>
      </c>
      <c r="K102" s="224"/>
      <c r="L102" s="224"/>
      <c r="M102" s="224"/>
      <c r="N102" s="224"/>
      <c r="O102" s="224"/>
      <c r="P102" s="224"/>
      <c r="V102"/>
      <c r="W102"/>
    </row>
    <row r="103" spans="2:25" ht="24" customHeight="1">
      <c r="I103" s="1"/>
      <c r="J103" s="239"/>
      <c r="K103" s="239" t="s">
        <v>68</v>
      </c>
      <c r="L103" s="260" t="s">
        <v>69</v>
      </c>
      <c r="M103" s="224"/>
      <c r="N103" s="224" t="s">
        <v>85</v>
      </c>
      <c r="O103" s="224"/>
      <c r="P103" s="224"/>
      <c r="V103"/>
      <c r="W103"/>
    </row>
    <row r="104" spans="2:25" ht="24" customHeight="1">
      <c r="I104" s="1"/>
      <c r="J104" s="239" t="s">
        <v>61</v>
      </c>
      <c r="K104" s="239">
        <v>13</v>
      </c>
      <c r="L104" s="261">
        <f>K104*365</f>
        <v>4745</v>
      </c>
      <c r="M104" s="224"/>
      <c r="N104" s="224"/>
      <c r="O104" s="224"/>
      <c r="P104" s="224"/>
      <c r="V104"/>
      <c r="W104"/>
    </row>
    <row r="105" spans="2:25" ht="24" customHeight="1">
      <c r="I105" s="1"/>
      <c r="J105" s="239" t="s">
        <v>62</v>
      </c>
      <c r="K105" s="239">
        <v>12</v>
      </c>
      <c r="L105" s="261">
        <f>K105*365</f>
        <v>4380</v>
      </c>
      <c r="M105" s="224"/>
      <c r="N105" s="224" t="s">
        <v>87</v>
      </c>
      <c r="O105" s="224"/>
      <c r="P105" s="224"/>
      <c r="V105"/>
      <c r="W105"/>
    </row>
    <row r="106" spans="2:25" ht="24" customHeight="1">
      <c r="I106" s="1"/>
      <c r="J106" s="262"/>
      <c r="K106" s="224"/>
      <c r="L106" s="224"/>
      <c r="M106" s="224"/>
      <c r="N106" s="224" t="s">
        <v>92</v>
      </c>
      <c r="O106" s="263">
        <f>照明シート!N41</f>
        <v>0</v>
      </c>
      <c r="P106" s="224"/>
      <c r="V106"/>
      <c r="W106"/>
    </row>
    <row r="107" spans="2:25" ht="24" customHeight="1">
      <c r="I107" s="1"/>
      <c r="J107" s="270" t="s">
        <v>75</v>
      </c>
      <c r="K107" s="239" t="s">
        <v>61</v>
      </c>
      <c r="L107" s="261">
        <f>IF(ISERROR(L104*H51/1000),0,L104*H51/1000)</f>
        <v>0</v>
      </c>
      <c r="M107" s="224"/>
      <c r="N107" s="224"/>
      <c r="O107" s="224"/>
      <c r="P107" s="224"/>
      <c r="Q107" s="264"/>
      <c r="V107"/>
      <c r="W107"/>
    </row>
    <row r="108" spans="2:25" ht="24" customHeight="1">
      <c r="I108" s="1"/>
      <c r="J108" s="271"/>
      <c r="K108" s="239" t="s">
        <v>62</v>
      </c>
      <c r="L108" s="261">
        <f>IF(ISERROR(L105*H51/1000),0,L105*H51/1000)</f>
        <v>0</v>
      </c>
      <c r="M108" s="224"/>
      <c r="N108" s="224"/>
      <c r="O108" s="224"/>
      <c r="P108" s="224"/>
      <c r="Q108" s="264"/>
      <c r="V108"/>
      <c r="W108"/>
    </row>
    <row r="109" spans="2:25" ht="24" customHeight="1">
      <c r="I109" s="1"/>
      <c r="J109" s="270" t="s">
        <v>76</v>
      </c>
      <c r="K109" s="239" t="s">
        <v>61</v>
      </c>
      <c r="L109" s="261">
        <f>IF(ISERROR(IF((H35="")*((C47="新設")+(機器仕様入力書!D19="新設"))=0,IF(ISERROR(L104*H37/1000),0,L104*H37/1000),L104*H50*0.11/1000)),0,IF((H35="")*((C47="新設")+(機器仕様入力書!D19="新設"))=0,IF(ISERROR(L104*H37/1000),0,L104*H37/1000),L104*H50*0.11/1000))</f>
        <v>0</v>
      </c>
      <c r="M109" s="224" t="s">
        <v>185</v>
      </c>
      <c r="N109" s="224"/>
      <c r="O109" s="224"/>
      <c r="P109" s="224"/>
      <c r="Q109" s="264"/>
      <c r="V109"/>
      <c r="W109"/>
    </row>
    <row r="110" spans="2:25" ht="24" customHeight="1">
      <c r="I110" s="1"/>
      <c r="J110" s="271"/>
      <c r="K110" s="239" t="s">
        <v>62</v>
      </c>
      <c r="L110" s="261">
        <f>IF(ISERROR(IF((H35="")*((C47="新設")+(機器仕様入力書!D19="新設"))=0,IF(ISERROR(L105*H37/1000),0,L105*H37/1000),L105*H50*0.11/1000)),0,IF((H35="")*((C47="新設")+(機器仕様入力書!D19="新設"))=0,IF(ISERROR(L105*H37/1000),0,L105*H37/1000),L105*H50*0.11/1000))</f>
        <v>0</v>
      </c>
      <c r="M110" s="224"/>
      <c r="N110" s="224"/>
      <c r="O110" s="224"/>
      <c r="P110" s="224"/>
      <c r="V110"/>
      <c r="W110"/>
    </row>
    <row r="111" spans="2:25" ht="24" customHeight="1">
      <c r="I111" s="1"/>
      <c r="J111" s="270" t="s">
        <v>152</v>
      </c>
      <c r="K111" s="239" t="s">
        <v>72</v>
      </c>
      <c r="L111" s="261">
        <f>L109-L107</f>
        <v>0</v>
      </c>
      <c r="M111" s="224"/>
      <c r="N111" s="224"/>
      <c r="O111" s="224"/>
      <c r="P111" s="224"/>
      <c r="V111"/>
      <c r="W111"/>
    </row>
    <row r="112" spans="2:25" ht="24" customHeight="1">
      <c r="I112" s="1"/>
      <c r="J112" s="271"/>
      <c r="K112" s="239" t="s">
        <v>73</v>
      </c>
      <c r="L112" s="261">
        <f>L110-L108</f>
        <v>0</v>
      </c>
      <c r="M112" s="224"/>
      <c r="N112" s="224"/>
      <c r="O112" s="224"/>
      <c r="P112" s="224"/>
      <c r="V112"/>
      <c r="W112"/>
    </row>
    <row r="113" spans="9:23" ht="24" customHeight="1">
      <c r="I113" s="1"/>
      <c r="J113" s="270" t="s">
        <v>176</v>
      </c>
      <c r="K113" s="239" t="s">
        <v>177</v>
      </c>
      <c r="L113" s="261">
        <f>L99+L111</f>
        <v>0</v>
      </c>
      <c r="M113" s="224"/>
      <c r="N113" s="224"/>
      <c r="O113" s="224"/>
      <c r="P113" s="224"/>
      <c r="V113"/>
      <c r="W113"/>
    </row>
    <row r="114" spans="9:23" ht="24" customHeight="1">
      <c r="I114" s="1"/>
      <c r="J114" s="271"/>
      <c r="K114" s="239" t="s">
        <v>178</v>
      </c>
      <c r="L114" s="261">
        <f>L100+L112</f>
        <v>0</v>
      </c>
      <c r="M114" s="265"/>
      <c r="N114" s="224"/>
      <c r="O114" s="224"/>
      <c r="P114" s="224"/>
      <c r="V114"/>
      <c r="W114"/>
    </row>
  </sheetData>
  <sheetProtection algorithmName="SHA-512" hashValue="xx3jUUw8mPZfBWbUtLxMTAG3XLVNcEzood1oXHD+9Vk7HWIj6M1iQTyBqkb0OoZk9IXR+7WoXMAKZ5rXQQgT9A==" saltValue="4iMKNz0xeAlWDLol1ctgJg==" spinCount="100000" sheet="1" objects="1" scenarios="1"/>
  <mergeCells count="20">
    <mergeCell ref="J47:Q47"/>
    <mergeCell ref="J107:J108"/>
    <mergeCell ref="J109:J110"/>
    <mergeCell ref="J111:J112"/>
    <mergeCell ref="B2:H2"/>
    <mergeCell ref="C5:D5"/>
    <mergeCell ref="J113:J114"/>
    <mergeCell ref="E21:H21"/>
    <mergeCell ref="B23:C23"/>
    <mergeCell ref="B21:C21"/>
    <mergeCell ref="B102:H102"/>
    <mergeCell ref="B63:B69"/>
    <mergeCell ref="B38:B39"/>
    <mergeCell ref="H38:H39"/>
    <mergeCell ref="B22:C22"/>
    <mergeCell ref="E22:H22"/>
    <mergeCell ref="B52:B53"/>
    <mergeCell ref="H52:H53"/>
    <mergeCell ref="B71:B76"/>
    <mergeCell ref="B93:C94"/>
  </mergeCells>
  <phoneticPr fontId="3"/>
  <conditionalFormatting sqref="E97:G97">
    <cfRule type="cellIs" dxfId="5" priority="6" operator="lessThan">
      <formula>0</formula>
    </cfRule>
  </conditionalFormatting>
  <conditionalFormatting sqref="E97:G97">
    <cfRule type="cellIs" dxfId="4" priority="5" operator="lessThan">
      <formula>0</formula>
    </cfRule>
  </conditionalFormatting>
  <conditionalFormatting sqref="E95">
    <cfRule type="cellIs" dxfId="3" priority="4" operator="lessThan">
      <formula>0</formula>
    </cfRule>
  </conditionalFormatting>
  <conditionalFormatting sqref="E95">
    <cfRule type="cellIs" dxfId="2" priority="3" operator="lessThan">
      <formula>0</formula>
    </cfRule>
  </conditionalFormatting>
  <conditionalFormatting sqref="E96:G96">
    <cfRule type="cellIs" dxfId="1" priority="2" operator="lessThan">
      <formula>0</formula>
    </cfRule>
  </conditionalFormatting>
  <conditionalFormatting sqref="E96:G96">
    <cfRule type="cellIs" dxfId="0" priority="1" operator="lessThan">
      <formula>0</formula>
    </cfRule>
  </conditionalFormatting>
  <dataValidations count="9">
    <dataValidation type="list" allowBlank="1" showErrorMessage="1" sqref="H33" xr:uid="{00000000-0002-0000-0000-000000000000}">
      <formula1>"機械換気（換気扇等）,自然換気（窓等）,その他（具体的に）"</formula1>
    </dataValidation>
    <dataValidation type="list" allowBlank="1" showInputMessage="1" showErrorMessage="1" sqref="D21" xr:uid="{00000000-0002-0000-0000-000001000000}">
      <formula1>"事務所,店舗"</formula1>
    </dataValidation>
    <dataValidation type="list" allowBlank="1" showInputMessage="1" showErrorMessage="1" sqref="G82 G59" xr:uid="{00000000-0002-0000-0000-000002000000}">
      <formula1>"はい,いいえ"</formula1>
    </dataValidation>
    <dataValidation type="list" allowBlank="1" showInputMessage="1" showErrorMessage="1" sqref="D23" xr:uid="{00000000-0002-0000-0000-000004000000}">
      <formula1>"既存改修,新築,スケルトン"</formula1>
    </dataValidation>
    <dataValidation type="list" allowBlank="1" sqref="C46:G46 C33:G33" xr:uid="{04ECC6E9-D4C1-4552-8009-9EEA8832246B}">
      <formula1>"機械換気（換気扇等）,全熱交換器,顕熱交換器,その他（具体的に）"</formula1>
    </dataValidation>
    <dataValidation type="list" allowBlank="1" showInputMessage="1" showErrorMessage="1" sqref="D22" xr:uid="{0AF0DFB9-62D2-4B2D-BEFF-1545F5E68F03}">
      <formula1>"施設全体,個別"</formula1>
    </dataValidation>
    <dataValidation type="list" allowBlank="1" showInputMessage="1" showErrorMessage="1" sqref="C47:G47" xr:uid="{874F214B-764F-444F-8D62-0D4E93C46924}">
      <formula1>"更新,追加,新設,継続"</formula1>
    </dataValidation>
    <dataValidation type="list" allowBlank="1" showInputMessage="1" showErrorMessage="1" sqref="D71:G71" xr:uid="{ADDB6621-A010-4B51-81DC-B563C33C2A5B}">
      <formula1>"パッケージエアコン,ビル用マル室外機,ビル用マル室内機,ルームエアコン,セントラル空調,その他（具体的に）"</formula1>
    </dataValidation>
    <dataValidation type="list" allowBlank="1" showInputMessage="1" showErrorMessage="1" sqref="D63:G63" xr:uid="{8EA8308A-B991-42B0-BB21-677EDB8FA4CB}">
      <formula1>"パッケージエアコン,ビル用マルチ室外機,ビル用マルチ室内機,ルームエアコン,セントラル空調,その他（具体的に）"</formula1>
    </dataValidation>
  </dataValidations>
  <printOptions horizontalCentered="1"/>
  <pageMargins left="0.25" right="0.25" top="0.75" bottom="0.75" header="0.3" footer="0.3"/>
  <pageSetup paperSize="8" fitToHeight="3" orientation="portrait" r:id="rId1"/>
  <headerFooter>
    <oddFooter>&amp;R&amp;P</oddFooter>
  </headerFooter>
  <rowBreaks count="2" manualBreakCount="2">
    <brk id="43" max="8" man="1"/>
    <brk id="86" max="8" man="1"/>
  </rowBreaks>
  <colBreaks count="1" manualBreakCount="1">
    <brk id="9"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T173"/>
  <sheetViews>
    <sheetView showGridLines="0" zoomScaleNormal="100" zoomScaleSheetLayoutView="100" workbookViewId="0">
      <pane ySplit="7" topLeftCell="A8" activePane="bottomLeft" state="frozen"/>
      <selection activeCell="G8" sqref="G8"/>
      <selection pane="bottomLeft" activeCell="G8" sqref="G8"/>
    </sheetView>
  </sheetViews>
  <sheetFormatPr baseColWidth="10" defaultColWidth="8.33203125" defaultRowHeight="16"/>
  <cols>
    <col min="1" max="1" width="2.5" style="157" customWidth="1"/>
    <col min="2" max="2" width="4.33203125" style="186" customWidth="1"/>
    <col min="3" max="3" width="7.6640625" style="187" customWidth="1"/>
    <col min="4" max="4" width="7.33203125" style="157" customWidth="1"/>
    <col min="5" max="5" width="7.5" style="157" customWidth="1"/>
    <col min="6" max="6" width="11.5" style="157" customWidth="1"/>
    <col min="7" max="7" width="9.83203125" style="157" customWidth="1"/>
    <col min="8" max="8" width="11" style="157" customWidth="1"/>
    <col min="9" max="9" width="13.33203125" style="157" customWidth="1"/>
    <col min="10" max="15" width="8.5" style="157" customWidth="1"/>
    <col min="16" max="16" width="11.5" style="157" customWidth="1"/>
    <col min="17" max="17" width="8" style="157" customWidth="1"/>
    <col min="18" max="16384" width="8.33203125" style="157"/>
  </cols>
  <sheetData>
    <row r="1" spans="1:20" ht="20.25" customHeight="1">
      <c r="A1" s="294" t="s">
        <v>117</v>
      </c>
      <c r="B1" s="294"/>
      <c r="C1" s="294"/>
      <c r="D1" s="294"/>
      <c r="E1" s="294"/>
      <c r="F1" s="294"/>
      <c r="G1" s="294"/>
      <c r="H1" s="294"/>
      <c r="I1" s="294"/>
      <c r="J1" s="294"/>
      <c r="K1" s="294"/>
      <c r="L1" s="294"/>
      <c r="M1" s="294"/>
      <c r="N1" s="294"/>
      <c r="O1" s="294"/>
      <c r="P1" s="156"/>
      <c r="Q1" s="156"/>
      <c r="R1" s="156"/>
      <c r="S1" s="156"/>
      <c r="T1" s="156"/>
    </row>
    <row r="2" spans="1:20" s="158" customFormat="1" ht="13.75" customHeight="1">
      <c r="B2" s="159"/>
      <c r="C2" s="160"/>
      <c r="H2" s="158" t="s">
        <v>208</v>
      </c>
    </row>
    <row r="3" spans="1:20" s="158" customFormat="1" ht="20.25" customHeight="1">
      <c r="B3" s="295" t="s">
        <v>35</v>
      </c>
      <c r="C3" s="296"/>
      <c r="D3" s="297"/>
      <c r="E3" s="161">
        <v>0.57899999999999996</v>
      </c>
      <c r="F3" s="161" t="s">
        <v>36</v>
      </c>
      <c r="H3" s="210" t="s">
        <v>214</v>
      </c>
    </row>
    <row r="4" spans="1:20" s="158" customFormat="1" ht="12" customHeight="1">
      <c r="B4" s="162"/>
      <c r="C4" s="160"/>
      <c r="I4" s="163"/>
    </row>
    <row r="5" spans="1:20" s="160" customFormat="1" ht="20.25" customHeight="1">
      <c r="B5" s="298" t="s">
        <v>37</v>
      </c>
      <c r="C5" s="299" t="s">
        <v>38</v>
      </c>
      <c r="D5" s="300" t="s">
        <v>39</v>
      </c>
      <c r="E5" s="300" t="s">
        <v>40</v>
      </c>
      <c r="F5" s="300" t="s">
        <v>41</v>
      </c>
      <c r="G5" s="300" t="s">
        <v>42</v>
      </c>
      <c r="H5" s="301" t="s">
        <v>43</v>
      </c>
      <c r="I5" s="301"/>
      <c r="J5" s="299" t="s">
        <v>44</v>
      </c>
      <c r="K5" s="299"/>
      <c r="L5" s="299" t="s">
        <v>45</v>
      </c>
      <c r="M5" s="299"/>
      <c r="N5" s="299" t="s">
        <v>46</v>
      </c>
      <c r="O5" s="299"/>
      <c r="P5" s="164" t="s">
        <v>53</v>
      </c>
    </row>
    <row r="6" spans="1:20" s="160" customFormat="1" ht="20.25" customHeight="1">
      <c r="B6" s="298"/>
      <c r="C6" s="299"/>
      <c r="D6" s="300"/>
      <c r="E6" s="300"/>
      <c r="F6" s="300"/>
      <c r="G6" s="300"/>
      <c r="H6" s="165" t="s">
        <v>47</v>
      </c>
      <c r="I6" s="165" t="s">
        <v>48</v>
      </c>
      <c r="J6" s="299" t="s">
        <v>49</v>
      </c>
      <c r="K6" s="299"/>
      <c r="L6" s="299" t="s">
        <v>50</v>
      </c>
      <c r="M6" s="299"/>
      <c r="N6" s="299" t="s">
        <v>51</v>
      </c>
      <c r="O6" s="299"/>
      <c r="P6" s="166" t="s">
        <v>51</v>
      </c>
      <c r="Q6" s="167"/>
    </row>
    <row r="7" spans="1:20" s="160" customFormat="1" ht="20.25" customHeight="1">
      <c r="B7" s="298"/>
      <c r="C7" s="299"/>
      <c r="D7" s="300"/>
      <c r="E7" s="300"/>
      <c r="F7" s="300"/>
      <c r="G7" s="300"/>
      <c r="H7" s="165" t="s">
        <v>52</v>
      </c>
      <c r="I7" s="165" t="s">
        <v>52</v>
      </c>
      <c r="J7" s="165" t="s">
        <v>47</v>
      </c>
      <c r="K7" s="165" t="s">
        <v>48</v>
      </c>
      <c r="L7" s="165" t="s">
        <v>47</v>
      </c>
      <c r="M7" s="165" t="s">
        <v>48</v>
      </c>
      <c r="N7" s="165" t="s">
        <v>47</v>
      </c>
      <c r="O7" s="165" t="s">
        <v>48</v>
      </c>
      <c r="P7" s="164"/>
    </row>
    <row r="8" spans="1:20" s="158" customFormat="1" ht="20.25" customHeight="1">
      <c r="B8" s="168">
        <v>1</v>
      </c>
      <c r="C8" s="169"/>
      <c r="D8" s="170"/>
      <c r="E8" s="161"/>
      <c r="F8" s="171"/>
      <c r="G8" s="189">
        <f t="shared" ref="G8:G37" si="0">E8*F8</f>
        <v>0</v>
      </c>
      <c r="H8" s="172"/>
      <c r="I8" s="173"/>
      <c r="J8" s="174"/>
      <c r="K8" s="175"/>
      <c r="L8" s="192">
        <f t="shared" ref="L8:L37" si="1">D8*G8*J8/1000</f>
        <v>0</v>
      </c>
      <c r="M8" s="192">
        <f t="shared" ref="M8:M37" si="2">D8*G8*K8/1000</f>
        <v>0</v>
      </c>
      <c r="N8" s="192">
        <f t="shared" ref="N8:O23" si="3">$E$3*L8</f>
        <v>0</v>
      </c>
      <c r="O8" s="192">
        <f t="shared" si="3"/>
        <v>0</v>
      </c>
      <c r="P8" s="193">
        <f t="shared" ref="P8:P37" si="4">N8-O8</f>
        <v>0</v>
      </c>
    </row>
    <row r="9" spans="1:20" s="158" customFormat="1" ht="20.25" customHeight="1">
      <c r="B9" s="168">
        <v>2</v>
      </c>
      <c r="C9" s="176"/>
      <c r="D9" s="170"/>
      <c r="E9" s="161"/>
      <c r="F9" s="171"/>
      <c r="G9" s="189">
        <f t="shared" si="0"/>
        <v>0</v>
      </c>
      <c r="H9" s="172"/>
      <c r="I9" s="173"/>
      <c r="J9" s="174"/>
      <c r="K9" s="175"/>
      <c r="L9" s="192">
        <f t="shared" si="1"/>
        <v>0</v>
      </c>
      <c r="M9" s="192">
        <f t="shared" si="2"/>
        <v>0</v>
      </c>
      <c r="N9" s="192">
        <f t="shared" si="3"/>
        <v>0</v>
      </c>
      <c r="O9" s="192">
        <f t="shared" si="3"/>
        <v>0</v>
      </c>
      <c r="P9" s="193">
        <f t="shared" si="4"/>
        <v>0</v>
      </c>
    </row>
    <row r="10" spans="1:20" s="158" customFormat="1" ht="20.25" customHeight="1">
      <c r="B10" s="168">
        <v>3</v>
      </c>
      <c r="C10" s="176"/>
      <c r="D10" s="170"/>
      <c r="E10" s="161"/>
      <c r="F10" s="171"/>
      <c r="G10" s="189">
        <f t="shared" si="0"/>
        <v>0</v>
      </c>
      <c r="H10" s="172"/>
      <c r="I10" s="173"/>
      <c r="J10" s="174"/>
      <c r="K10" s="175"/>
      <c r="L10" s="192">
        <f t="shared" si="1"/>
        <v>0</v>
      </c>
      <c r="M10" s="192">
        <f t="shared" si="2"/>
        <v>0</v>
      </c>
      <c r="N10" s="192">
        <f t="shared" si="3"/>
        <v>0</v>
      </c>
      <c r="O10" s="192">
        <f t="shared" si="3"/>
        <v>0</v>
      </c>
      <c r="P10" s="193">
        <f t="shared" si="4"/>
        <v>0</v>
      </c>
    </row>
    <row r="11" spans="1:20" s="158" customFormat="1" ht="20.25" customHeight="1">
      <c r="B11" s="168">
        <v>4</v>
      </c>
      <c r="C11" s="176"/>
      <c r="D11" s="170"/>
      <c r="E11" s="161"/>
      <c r="F11" s="171"/>
      <c r="G11" s="189">
        <f t="shared" si="0"/>
        <v>0</v>
      </c>
      <c r="H11" s="172"/>
      <c r="I11" s="173"/>
      <c r="J11" s="174"/>
      <c r="K11" s="175"/>
      <c r="L11" s="192">
        <f t="shared" si="1"/>
        <v>0</v>
      </c>
      <c r="M11" s="192">
        <f t="shared" si="2"/>
        <v>0</v>
      </c>
      <c r="N11" s="192">
        <f t="shared" si="3"/>
        <v>0</v>
      </c>
      <c r="O11" s="192">
        <f t="shared" si="3"/>
        <v>0</v>
      </c>
      <c r="P11" s="193">
        <f t="shared" si="4"/>
        <v>0</v>
      </c>
    </row>
    <row r="12" spans="1:20" s="158" customFormat="1" ht="20.25" customHeight="1">
      <c r="B12" s="168">
        <v>5</v>
      </c>
      <c r="C12" s="176"/>
      <c r="D12" s="170"/>
      <c r="E12" s="161"/>
      <c r="F12" s="171"/>
      <c r="G12" s="189">
        <f t="shared" si="0"/>
        <v>0</v>
      </c>
      <c r="H12" s="172"/>
      <c r="I12" s="173"/>
      <c r="J12" s="174"/>
      <c r="K12" s="175"/>
      <c r="L12" s="192">
        <f t="shared" si="1"/>
        <v>0</v>
      </c>
      <c r="M12" s="192">
        <f t="shared" si="2"/>
        <v>0</v>
      </c>
      <c r="N12" s="192">
        <f t="shared" si="3"/>
        <v>0</v>
      </c>
      <c r="O12" s="192">
        <f t="shared" si="3"/>
        <v>0</v>
      </c>
      <c r="P12" s="193">
        <f t="shared" si="4"/>
        <v>0</v>
      </c>
    </row>
    <row r="13" spans="1:20" s="158" customFormat="1" ht="20.25" customHeight="1">
      <c r="B13" s="168">
        <v>6</v>
      </c>
      <c r="C13" s="176"/>
      <c r="D13" s="170"/>
      <c r="E13" s="161"/>
      <c r="F13" s="171"/>
      <c r="G13" s="189">
        <f t="shared" si="0"/>
        <v>0</v>
      </c>
      <c r="H13" s="172"/>
      <c r="I13" s="173"/>
      <c r="J13" s="174"/>
      <c r="K13" s="175"/>
      <c r="L13" s="192">
        <f t="shared" si="1"/>
        <v>0</v>
      </c>
      <c r="M13" s="192">
        <f t="shared" si="2"/>
        <v>0</v>
      </c>
      <c r="N13" s="192">
        <f t="shared" si="3"/>
        <v>0</v>
      </c>
      <c r="O13" s="192">
        <f t="shared" si="3"/>
        <v>0</v>
      </c>
      <c r="P13" s="193">
        <f t="shared" si="4"/>
        <v>0</v>
      </c>
    </row>
    <row r="14" spans="1:20" s="158" customFormat="1" ht="20.25" customHeight="1">
      <c r="B14" s="168">
        <v>7</v>
      </c>
      <c r="C14" s="169"/>
      <c r="D14" s="170"/>
      <c r="E14" s="161"/>
      <c r="F14" s="171"/>
      <c r="G14" s="189">
        <f t="shared" si="0"/>
        <v>0</v>
      </c>
      <c r="H14" s="172"/>
      <c r="I14" s="173"/>
      <c r="J14" s="174"/>
      <c r="K14" s="175"/>
      <c r="L14" s="192">
        <f t="shared" si="1"/>
        <v>0</v>
      </c>
      <c r="M14" s="192">
        <f t="shared" si="2"/>
        <v>0</v>
      </c>
      <c r="N14" s="192">
        <f t="shared" si="3"/>
        <v>0</v>
      </c>
      <c r="O14" s="192">
        <f t="shared" si="3"/>
        <v>0</v>
      </c>
      <c r="P14" s="193">
        <f t="shared" si="4"/>
        <v>0</v>
      </c>
    </row>
    <row r="15" spans="1:20" s="158" customFormat="1" ht="20.25" customHeight="1">
      <c r="B15" s="168">
        <v>8</v>
      </c>
      <c r="C15" s="177"/>
      <c r="D15" s="170"/>
      <c r="E15" s="161"/>
      <c r="F15" s="171"/>
      <c r="G15" s="189">
        <f t="shared" si="0"/>
        <v>0</v>
      </c>
      <c r="H15" s="172"/>
      <c r="I15" s="173"/>
      <c r="J15" s="174"/>
      <c r="K15" s="175"/>
      <c r="L15" s="192">
        <f t="shared" si="1"/>
        <v>0</v>
      </c>
      <c r="M15" s="192">
        <f t="shared" si="2"/>
        <v>0</v>
      </c>
      <c r="N15" s="192">
        <f t="shared" si="3"/>
        <v>0</v>
      </c>
      <c r="O15" s="192">
        <f t="shared" si="3"/>
        <v>0</v>
      </c>
      <c r="P15" s="193">
        <f t="shared" si="4"/>
        <v>0</v>
      </c>
    </row>
    <row r="16" spans="1:20" s="158" customFormat="1" ht="20.25" customHeight="1">
      <c r="B16" s="168">
        <v>9</v>
      </c>
      <c r="C16" s="177"/>
      <c r="D16" s="170"/>
      <c r="E16" s="161"/>
      <c r="F16" s="171"/>
      <c r="G16" s="189">
        <f t="shared" si="0"/>
        <v>0</v>
      </c>
      <c r="H16" s="172"/>
      <c r="I16" s="173"/>
      <c r="J16" s="174"/>
      <c r="K16" s="175"/>
      <c r="L16" s="192">
        <f t="shared" si="1"/>
        <v>0</v>
      </c>
      <c r="M16" s="192">
        <f t="shared" si="2"/>
        <v>0</v>
      </c>
      <c r="N16" s="192">
        <f t="shared" si="3"/>
        <v>0</v>
      </c>
      <c r="O16" s="192">
        <f t="shared" si="3"/>
        <v>0</v>
      </c>
      <c r="P16" s="193">
        <f t="shared" si="4"/>
        <v>0</v>
      </c>
    </row>
    <row r="17" spans="2:16" s="158" customFormat="1" ht="20.25" customHeight="1">
      <c r="B17" s="168">
        <v>10</v>
      </c>
      <c r="C17" s="177"/>
      <c r="D17" s="170"/>
      <c r="E17" s="161"/>
      <c r="F17" s="171"/>
      <c r="G17" s="189">
        <f t="shared" si="0"/>
        <v>0</v>
      </c>
      <c r="H17" s="172"/>
      <c r="I17" s="173"/>
      <c r="J17" s="174"/>
      <c r="K17" s="175"/>
      <c r="L17" s="192">
        <f t="shared" si="1"/>
        <v>0</v>
      </c>
      <c r="M17" s="192">
        <f t="shared" si="2"/>
        <v>0</v>
      </c>
      <c r="N17" s="192">
        <f t="shared" si="3"/>
        <v>0</v>
      </c>
      <c r="O17" s="192">
        <f t="shared" si="3"/>
        <v>0</v>
      </c>
      <c r="P17" s="193">
        <f t="shared" si="4"/>
        <v>0</v>
      </c>
    </row>
    <row r="18" spans="2:16" s="158" customFormat="1" ht="20.25" customHeight="1">
      <c r="B18" s="168">
        <v>11</v>
      </c>
      <c r="C18" s="177"/>
      <c r="D18" s="170"/>
      <c r="E18" s="161"/>
      <c r="F18" s="171"/>
      <c r="G18" s="189">
        <f t="shared" si="0"/>
        <v>0</v>
      </c>
      <c r="H18" s="172"/>
      <c r="I18" s="173"/>
      <c r="J18" s="174"/>
      <c r="K18" s="175"/>
      <c r="L18" s="192">
        <f t="shared" si="1"/>
        <v>0</v>
      </c>
      <c r="M18" s="192">
        <f t="shared" si="2"/>
        <v>0</v>
      </c>
      <c r="N18" s="192">
        <f t="shared" si="3"/>
        <v>0</v>
      </c>
      <c r="O18" s="192">
        <f t="shared" si="3"/>
        <v>0</v>
      </c>
      <c r="P18" s="193">
        <f t="shared" si="4"/>
        <v>0</v>
      </c>
    </row>
    <row r="19" spans="2:16" s="158" customFormat="1" ht="20.25" customHeight="1">
      <c r="B19" s="168">
        <v>12</v>
      </c>
      <c r="C19" s="177"/>
      <c r="D19" s="170"/>
      <c r="E19" s="161"/>
      <c r="F19" s="171"/>
      <c r="G19" s="189">
        <f t="shared" si="0"/>
        <v>0</v>
      </c>
      <c r="H19" s="172"/>
      <c r="I19" s="173"/>
      <c r="J19" s="174"/>
      <c r="K19" s="175"/>
      <c r="L19" s="192">
        <f t="shared" si="1"/>
        <v>0</v>
      </c>
      <c r="M19" s="192">
        <f t="shared" si="2"/>
        <v>0</v>
      </c>
      <c r="N19" s="192">
        <f t="shared" si="3"/>
        <v>0</v>
      </c>
      <c r="O19" s="192">
        <f t="shared" si="3"/>
        <v>0</v>
      </c>
      <c r="P19" s="193">
        <f t="shared" si="4"/>
        <v>0</v>
      </c>
    </row>
    <row r="20" spans="2:16" s="158" customFormat="1" ht="20.25" customHeight="1">
      <c r="B20" s="168">
        <v>13</v>
      </c>
      <c r="C20" s="169"/>
      <c r="D20" s="178"/>
      <c r="E20" s="161"/>
      <c r="F20" s="171"/>
      <c r="G20" s="189">
        <f t="shared" si="0"/>
        <v>0</v>
      </c>
      <c r="H20" s="172"/>
      <c r="I20" s="173"/>
      <c r="J20" s="174"/>
      <c r="K20" s="175"/>
      <c r="L20" s="192">
        <f t="shared" si="1"/>
        <v>0</v>
      </c>
      <c r="M20" s="192">
        <f t="shared" si="2"/>
        <v>0</v>
      </c>
      <c r="N20" s="192">
        <f t="shared" si="3"/>
        <v>0</v>
      </c>
      <c r="O20" s="192">
        <f t="shared" si="3"/>
        <v>0</v>
      </c>
      <c r="P20" s="193">
        <f t="shared" si="4"/>
        <v>0</v>
      </c>
    </row>
    <row r="21" spans="2:16" s="158" customFormat="1" ht="20.25" customHeight="1">
      <c r="B21" s="168">
        <v>14</v>
      </c>
      <c r="C21" s="177"/>
      <c r="D21" s="170"/>
      <c r="E21" s="161"/>
      <c r="F21" s="171"/>
      <c r="G21" s="189">
        <f t="shared" si="0"/>
        <v>0</v>
      </c>
      <c r="H21" s="172"/>
      <c r="I21" s="173"/>
      <c r="J21" s="174"/>
      <c r="K21" s="175"/>
      <c r="L21" s="192">
        <f t="shared" si="1"/>
        <v>0</v>
      </c>
      <c r="M21" s="192">
        <f t="shared" si="2"/>
        <v>0</v>
      </c>
      <c r="N21" s="192">
        <f t="shared" si="3"/>
        <v>0</v>
      </c>
      <c r="O21" s="192">
        <f t="shared" si="3"/>
        <v>0</v>
      </c>
      <c r="P21" s="193">
        <f t="shared" si="4"/>
        <v>0</v>
      </c>
    </row>
    <row r="22" spans="2:16" s="158" customFormat="1" ht="20.25" customHeight="1">
      <c r="B22" s="168">
        <v>15</v>
      </c>
      <c r="C22" s="177"/>
      <c r="D22" s="170"/>
      <c r="E22" s="161"/>
      <c r="F22" s="171"/>
      <c r="G22" s="189">
        <f t="shared" si="0"/>
        <v>0</v>
      </c>
      <c r="H22" s="172"/>
      <c r="I22" s="173"/>
      <c r="J22" s="174"/>
      <c r="K22" s="175"/>
      <c r="L22" s="192">
        <f t="shared" si="1"/>
        <v>0</v>
      </c>
      <c r="M22" s="192">
        <f t="shared" si="2"/>
        <v>0</v>
      </c>
      <c r="N22" s="192">
        <f t="shared" si="3"/>
        <v>0</v>
      </c>
      <c r="O22" s="192">
        <f t="shared" si="3"/>
        <v>0</v>
      </c>
      <c r="P22" s="193">
        <f t="shared" si="4"/>
        <v>0</v>
      </c>
    </row>
    <row r="23" spans="2:16" s="158" customFormat="1" ht="20.25" customHeight="1">
      <c r="B23" s="168">
        <v>16</v>
      </c>
      <c r="C23" s="177"/>
      <c r="D23" s="170"/>
      <c r="E23" s="161"/>
      <c r="F23" s="171"/>
      <c r="G23" s="189">
        <f t="shared" si="0"/>
        <v>0</v>
      </c>
      <c r="H23" s="172"/>
      <c r="I23" s="173"/>
      <c r="J23" s="174"/>
      <c r="K23" s="175"/>
      <c r="L23" s="192">
        <f t="shared" si="1"/>
        <v>0</v>
      </c>
      <c r="M23" s="192">
        <f t="shared" si="2"/>
        <v>0</v>
      </c>
      <c r="N23" s="192">
        <f t="shared" si="3"/>
        <v>0</v>
      </c>
      <c r="O23" s="192">
        <f t="shared" si="3"/>
        <v>0</v>
      </c>
      <c r="P23" s="193">
        <f t="shared" si="4"/>
        <v>0</v>
      </c>
    </row>
    <row r="24" spans="2:16" s="158" customFormat="1" ht="20.25" customHeight="1">
      <c r="B24" s="168">
        <v>17</v>
      </c>
      <c r="C24" s="177"/>
      <c r="D24" s="170"/>
      <c r="E24" s="161"/>
      <c r="F24" s="171"/>
      <c r="G24" s="189">
        <f t="shared" si="0"/>
        <v>0</v>
      </c>
      <c r="H24" s="172"/>
      <c r="I24" s="173"/>
      <c r="J24" s="174"/>
      <c r="K24" s="175"/>
      <c r="L24" s="192">
        <f t="shared" si="1"/>
        <v>0</v>
      </c>
      <c r="M24" s="192">
        <f t="shared" si="2"/>
        <v>0</v>
      </c>
      <c r="N24" s="192">
        <f t="shared" ref="N24:O37" si="5">$E$3*L24</f>
        <v>0</v>
      </c>
      <c r="O24" s="192">
        <f t="shared" si="5"/>
        <v>0</v>
      </c>
      <c r="P24" s="193">
        <f t="shared" si="4"/>
        <v>0</v>
      </c>
    </row>
    <row r="25" spans="2:16" s="158" customFormat="1" ht="20.25" customHeight="1">
      <c r="B25" s="168">
        <v>18</v>
      </c>
      <c r="C25" s="177"/>
      <c r="D25" s="170"/>
      <c r="E25" s="161"/>
      <c r="F25" s="171"/>
      <c r="G25" s="189">
        <f t="shared" si="0"/>
        <v>0</v>
      </c>
      <c r="H25" s="172"/>
      <c r="I25" s="173"/>
      <c r="J25" s="174"/>
      <c r="K25" s="175"/>
      <c r="L25" s="192">
        <f t="shared" si="1"/>
        <v>0</v>
      </c>
      <c r="M25" s="192">
        <f t="shared" si="2"/>
        <v>0</v>
      </c>
      <c r="N25" s="192">
        <f t="shared" si="5"/>
        <v>0</v>
      </c>
      <c r="O25" s="192">
        <f t="shared" si="5"/>
        <v>0</v>
      </c>
      <c r="P25" s="193">
        <f t="shared" si="4"/>
        <v>0</v>
      </c>
    </row>
    <row r="26" spans="2:16" s="158" customFormat="1" ht="20.25" customHeight="1">
      <c r="B26" s="168">
        <v>19</v>
      </c>
      <c r="C26" s="169"/>
      <c r="D26" s="178"/>
      <c r="E26" s="161"/>
      <c r="F26" s="171"/>
      <c r="G26" s="189">
        <f t="shared" si="0"/>
        <v>0</v>
      </c>
      <c r="H26" s="172"/>
      <c r="I26" s="173"/>
      <c r="J26" s="174"/>
      <c r="K26" s="175"/>
      <c r="L26" s="192">
        <f t="shared" si="1"/>
        <v>0</v>
      </c>
      <c r="M26" s="192">
        <f t="shared" si="2"/>
        <v>0</v>
      </c>
      <c r="N26" s="192">
        <f t="shared" si="5"/>
        <v>0</v>
      </c>
      <c r="O26" s="192">
        <f t="shared" si="5"/>
        <v>0</v>
      </c>
      <c r="P26" s="193">
        <f t="shared" si="4"/>
        <v>0</v>
      </c>
    </row>
    <row r="27" spans="2:16" s="158" customFormat="1" ht="20.25" customHeight="1">
      <c r="B27" s="168">
        <v>20</v>
      </c>
      <c r="C27" s="177"/>
      <c r="D27" s="170"/>
      <c r="E27" s="161"/>
      <c r="F27" s="171"/>
      <c r="G27" s="189">
        <f t="shared" si="0"/>
        <v>0</v>
      </c>
      <c r="H27" s="172"/>
      <c r="I27" s="173"/>
      <c r="J27" s="174"/>
      <c r="K27" s="175"/>
      <c r="L27" s="192">
        <f t="shared" si="1"/>
        <v>0</v>
      </c>
      <c r="M27" s="192">
        <f t="shared" si="2"/>
        <v>0</v>
      </c>
      <c r="N27" s="192">
        <f t="shared" si="5"/>
        <v>0</v>
      </c>
      <c r="O27" s="192">
        <f t="shared" si="5"/>
        <v>0</v>
      </c>
      <c r="P27" s="193">
        <f t="shared" si="4"/>
        <v>0</v>
      </c>
    </row>
    <row r="28" spans="2:16" s="158" customFormat="1" ht="20.25" customHeight="1">
      <c r="B28" s="168">
        <v>21</v>
      </c>
      <c r="C28" s="177"/>
      <c r="D28" s="170"/>
      <c r="E28" s="161"/>
      <c r="F28" s="171"/>
      <c r="G28" s="189">
        <f t="shared" si="0"/>
        <v>0</v>
      </c>
      <c r="H28" s="172"/>
      <c r="I28" s="173"/>
      <c r="J28" s="174"/>
      <c r="K28" s="175"/>
      <c r="L28" s="192">
        <f t="shared" si="1"/>
        <v>0</v>
      </c>
      <c r="M28" s="192">
        <f t="shared" si="2"/>
        <v>0</v>
      </c>
      <c r="N28" s="192">
        <f t="shared" si="5"/>
        <v>0</v>
      </c>
      <c r="O28" s="192">
        <f t="shared" si="5"/>
        <v>0</v>
      </c>
      <c r="P28" s="193">
        <f t="shared" si="4"/>
        <v>0</v>
      </c>
    </row>
    <row r="29" spans="2:16" s="158" customFormat="1" ht="20.25" customHeight="1">
      <c r="B29" s="168">
        <v>22</v>
      </c>
      <c r="C29" s="177"/>
      <c r="D29" s="170"/>
      <c r="E29" s="161"/>
      <c r="F29" s="171"/>
      <c r="G29" s="189">
        <f t="shared" si="0"/>
        <v>0</v>
      </c>
      <c r="H29" s="172"/>
      <c r="I29" s="173"/>
      <c r="J29" s="174"/>
      <c r="K29" s="175"/>
      <c r="L29" s="192">
        <f t="shared" si="1"/>
        <v>0</v>
      </c>
      <c r="M29" s="192">
        <f t="shared" si="2"/>
        <v>0</v>
      </c>
      <c r="N29" s="192">
        <f t="shared" si="5"/>
        <v>0</v>
      </c>
      <c r="O29" s="192">
        <f t="shared" si="5"/>
        <v>0</v>
      </c>
      <c r="P29" s="193">
        <f t="shared" si="4"/>
        <v>0</v>
      </c>
    </row>
    <row r="30" spans="2:16" s="158" customFormat="1" ht="20.25" customHeight="1">
      <c r="B30" s="168">
        <v>23</v>
      </c>
      <c r="C30" s="177"/>
      <c r="D30" s="170"/>
      <c r="E30" s="161"/>
      <c r="F30" s="171"/>
      <c r="G30" s="189">
        <f t="shared" si="0"/>
        <v>0</v>
      </c>
      <c r="H30" s="172"/>
      <c r="I30" s="173"/>
      <c r="J30" s="174"/>
      <c r="K30" s="175"/>
      <c r="L30" s="192">
        <f t="shared" si="1"/>
        <v>0</v>
      </c>
      <c r="M30" s="192">
        <f t="shared" si="2"/>
        <v>0</v>
      </c>
      <c r="N30" s="192">
        <f t="shared" si="5"/>
        <v>0</v>
      </c>
      <c r="O30" s="192">
        <f t="shared" si="5"/>
        <v>0</v>
      </c>
      <c r="P30" s="193">
        <f t="shared" si="4"/>
        <v>0</v>
      </c>
    </row>
    <row r="31" spans="2:16" s="158" customFormat="1" ht="20.25" customHeight="1">
      <c r="B31" s="168">
        <v>24</v>
      </c>
      <c r="C31" s="177"/>
      <c r="D31" s="170"/>
      <c r="E31" s="161"/>
      <c r="F31" s="171"/>
      <c r="G31" s="189">
        <f t="shared" si="0"/>
        <v>0</v>
      </c>
      <c r="H31" s="172"/>
      <c r="I31" s="173"/>
      <c r="J31" s="174"/>
      <c r="K31" s="175"/>
      <c r="L31" s="192">
        <f t="shared" si="1"/>
        <v>0</v>
      </c>
      <c r="M31" s="192">
        <f t="shared" si="2"/>
        <v>0</v>
      </c>
      <c r="N31" s="192">
        <f t="shared" si="5"/>
        <v>0</v>
      </c>
      <c r="O31" s="192">
        <f t="shared" si="5"/>
        <v>0</v>
      </c>
      <c r="P31" s="193">
        <f t="shared" si="4"/>
        <v>0</v>
      </c>
    </row>
    <row r="32" spans="2:16" s="158" customFormat="1" ht="20.25" customHeight="1">
      <c r="B32" s="168">
        <v>25</v>
      </c>
      <c r="C32" s="169"/>
      <c r="D32" s="170"/>
      <c r="E32" s="161"/>
      <c r="F32" s="171"/>
      <c r="G32" s="189">
        <f t="shared" si="0"/>
        <v>0</v>
      </c>
      <c r="H32" s="172"/>
      <c r="I32" s="173"/>
      <c r="J32" s="174"/>
      <c r="K32" s="175"/>
      <c r="L32" s="192">
        <f t="shared" si="1"/>
        <v>0</v>
      </c>
      <c r="M32" s="192">
        <f t="shared" si="2"/>
        <v>0</v>
      </c>
      <c r="N32" s="192">
        <f t="shared" si="5"/>
        <v>0</v>
      </c>
      <c r="O32" s="192">
        <f t="shared" si="5"/>
        <v>0</v>
      </c>
      <c r="P32" s="193">
        <f t="shared" si="4"/>
        <v>0</v>
      </c>
    </row>
    <row r="33" spans="2:16" s="158" customFormat="1" ht="20.25" customHeight="1">
      <c r="B33" s="168">
        <v>26</v>
      </c>
      <c r="C33" s="177"/>
      <c r="D33" s="170"/>
      <c r="E33" s="161"/>
      <c r="F33" s="171"/>
      <c r="G33" s="189">
        <f t="shared" si="0"/>
        <v>0</v>
      </c>
      <c r="H33" s="172"/>
      <c r="I33" s="173"/>
      <c r="J33" s="174"/>
      <c r="K33" s="175"/>
      <c r="L33" s="192">
        <f t="shared" si="1"/>
        <v>0</v>
      </c>
      <c r="M33" s="192">
        <f t="shared" si="2"/>
        <v>0</v>
      </c>
      <c r="N33" s="192">
        <f t="shared" si="5"/>
        <v>0</v>
      </c>
      <c r="O33" s="192">
        <f t="shared" si="5"/>
        <v>0</v>
      </c>
      <c r="P33" s="193">
        <f t="shared" si="4"/>
        <v>0</v>
      </c>
    </row>
    <row r="34" spans="2:16" s="158" customFormat="1" ht="20.25" customHeight="1">
      <c r="B34" s="168">
        <v>27</v>
      </c>
      <c r="C34" s="177"/>
      <c r="D34" s="170"/>
      <c r="E34" s="161"/>
      <c r="F34" s="171"/>
      <c r="G34" s="189">
        <f t="shared" si="0"/>
        <v>0</v>
      </c>
      <c r="H34" s="172"/>
      <c r="I34" s="173"/>
      <c r="J34" s="174"/>
      <c r="K34" s="175"/>
      <c r="L34" s="192">
        <f t="shared" si="1"/>
        <v>0</v>
      </c>
      <c r="M34" s="192">
        <f t="shared" si="2"/>
        <v>0</v>
      </c>
      <c r="N34" s="192">
        <f t="shared" si="5"/>
        <v>0</v>
      </c>
      <c r="O34" s="192">
        <f t="shared" si="5"/>
        <v>0</v>
      </c>
      <c r="P34" s="193">
        <f t="shared" si="4"/>
        <v>0</v>
      </c>
    </row>
    <row r="35" spans="2:16" s="158" customFormat="1" ht="20.25" customHeight="1">
      <c r="B35" s="168">
        <v>28</v>
      </c>
      <c r="C35" s="177"/>
      <c r="D35" s="170"/>
      <c r="E35" s="161"/>
      <c r="F35" s="171"/>
      <c r="G35" s="189">
        <f t="shared" si="0"/>
        <v>0</v>
      </c>
      <c r="H35" s="172"/>
      <c r="I35" s="173"/>
      <c r="J35" s="174"/>
      <c r="K35" s="175"/>
      <c r="L35" s="192">
        <f t="shared" si="1"/>
        <v>0</v>
      </c>
      <c r="M35" s="192">
        <f t="shared" si="2"/>
        <v>0</v>
      </c>
      <c r="N35" s="192">
        <f t="shared" si="5"/>
        <v>0</v>
      </c>
      <c r="O35" s="192">
        <f t="shared" si="5"/>
        <v>0</v>
      </c>
      <c r="P35" s="193">
        <f t="shared" si="4"/>
        <v>0</v>
      </c>
    </row>
    <row r="36" spans="2:16" s="158" customFormat="1" ht="20.25" customHeight="1">
      <c r="B36" s="168">
        <v>29</v>
      </c>
      <c r="C36" s="177"/>
      <c r="D36" s="170"/>
      <c r="E36" s="161"/>
      <c r="F36" s="171"/>
      <c r="G36" s="189">
        <f t="shared" si="0"/>
        <v>0</v>
      </c>
      <c r="H36" s="172"/>
      <c r="I36" s="173"/>
      <c r="J36" s="174"/>
      <c r="K36" s="175"/>
      <c r="L36" s="192">
        <f t="shared" si="1"/>
        <v>0</v>
      </c>
      <c r="M36" s="192">
        <f t="shared" si="2"/>
        <v>0</v>
      </c>
      <c r="N36" s="192">
        <f t="shared" si="5"/>
        <v>0</v>
      </c>
      <c r="O36" s="192">
        <f t="shared" si="5"/>
        <v>0</v>
      </c>
      <c r="P36" s="193">
        <f t="shared" si="4"/>
        <v>0</v>
      </c>
    </row>
    <row r="37" spans="2:16" s="158" customFormat="1" ht="20.25" customHeight="1">
      <c r="B37" s="168">
        <v>30</v>
      </c>
      <c r="C37" s="177"/>
      <c r="D37" s="170"/>
      <c r="E37" s="161"/>
      <c r="F37" s="171"/>
      <c r="G37" s="189">
        <f t="shared" si="0"/>
        <v>0</v>
      </c>
      <c r="H37" s="172"/>
      <c r="I37" s="173"/>
      <c r="J37" s="174"/>
      <c r="K37" s="175"/>
      <c r="L37" s="192">
        <f t="shared" si="1"/>
        <v>0</v>
      </c>
      <c r="M37" s="192">
        <f t="shared" si="2"/>
        <v>0</v>
      </c>
      <c r="N37" s="192">
        <f t="shared" si="5"/>
        <v>0</v>
      </c>
      <c r="O37" s="192">
        <f t="shared" si="5"/>
        <v>0</v>
      </c>
      <c r="P37" s="193">
        <f t="shared" si="4"/>
        <v>0</v>
      </c>
    </row>
    <row r="38" spans="2:16" s="158" customFormat="1" ht="25" customHeight="1">
      <c r="B38" s="179"/>
      <c r="C38" s="179"/>
      <c r="D38" s="190">
        <f>SUM(D8:D37)</f>
        <v>0</v>
      </c>
      <c r="H38" s="181"/>
      <c r="I38" s="181"/>
      <c r="J38" s="191">
        <f t="shared" ref="J38:P38" si="6">SUM(J8:J37)</f>
        <v>0</v>
      </c>
      <c r="K38" s="191">
        <f t="shared" si="6"/>
        <v>0</v>
      </c>
      <c r="L38" s="191">
        <f t="shared" si="6"/>
        <v>0</v>
      </c>
      <c r="M38" s="191">
        <f t="shared" si="6"/>
        <v>0</v>
      </c>
      <c r="N38" s="191">
        <f t="shared" si="6"/>
        <v>0</v>
      </c>
      <c r="O38" s="191">
        <f t="shared" si="6"/>
        <v>0</v>
      </c>
      <c r="P38" s="191">
        <f t="shared" si="6"/>
        <v>0</v>
      </c>
    </row>
    <row r="39" spans="2:16" s="158" customFormat="1" ht="25" customHeight="1">
      <c r="B39" s="179"/>
      <c r="C39" s="179"/>
      <c r="D39" s="180"/>
      <c r="H39" s="181"/>
      <c r="I39" s="181"/>
      <c r="J39" s="182"/>
      <c r="K39" s="182"/>
      <c r="L39" s="182"/>
      <c r="M39" s="182"/>
      <c r="N39" s="182"/>
      <c r="O39" s="182"/>
      <c r="P39" s="182"/>
    </row>
    <row r="40" spans="2:16" s="158" customFormat="1" ht="25" customHeight="1">
      <c r="B40" s="179"/>
      <c r="C40" s="179"/>
      <c r="D40" s="180"/>
      <c r="H40" s="181"/>
      <c r="I40" s="181"/>
      <c r="J40" s="304" t="s">
        <v>89</v>
      </c>
      <c r="K40" s="304"/>
      <c r="L40" s="304" t="s">
        <v>90</v>
      </c>
      <c r="M40" s="304"/>
      <c r="N40" s="304" t="s">
        <v>91</v>
      </c>
      <c r="O40" s="304"/>
      <c r="P40" s="182"/>
    </row>
    <row r="41" spans="2:16" s="158" customFormat="1" ht="25" customHeight="1">
      <c r="B41" s="179"/>
      <c r="C41" s="179"/>
      <c r="D41" s="180"/>
      <c r="H41" s="181"/>
      <c r="I41" s="181"/>
      <c r="J41" s="304">
        <f>L38</f>
        <v>0</v>
      </c>
      <c r="K41" s="306"/>
      <c r="L41" s="307">
        <f>M38</f>
        <v>0</v>
      </c>
      <c r="M41" s="307"/>
      <c r="N41" s="304">
        <f>J41-L41</f>
        <v>0</v>
      </c>
      <c r="O41" s="304"/>
    </row>
    <row r="42" spans="2:16" s="158" customFormat="1" ht="32.75" customHeight="1">
      <c r="B42" s="179"/>
      <c r="C42" s="179"/>
      <c r="D42" s="180"/>
      <c r="H42" s="181"/>
      <c r="I42" s="183"/>
      <c r="J42" s="302" t="s">
        <v>88</v>
      </c>
      <c r="K42" s="302"/>
      <c r="L42" s="302" t="s">
        <v>54</v>
      </c>
      <c r="M42" s="302"/>
      <c r="N42" s="303" t="s">
        <v>53</v>
      </c>
      <c r="O42" s="303"/>
      <c r="P42" s="184" t="s">
        <v>55</v>
      </c>
    </row>
    <row r="43" spans="2:16" s="158" customFormat="1" ht="25" customHeight="1">
      <c r="B43" s="179"/>
      <c r="C43" s="179"/>
      <c r="D43" s="180"/>
      <c r="H43" s="181"/>
      <c r="J43" s="304">
        <f>N38</f>
        <v>0</v>
      </c>
      <c r="K43" s="304"/>
      <c r="L43" s="304">
        <f>O38</f>
        <v>0</v>
      </c>
      <c r="M43" s="304"/>
      <c r="N43" s="305">
        <f>P38</f>
        <v>0</v>
      </c>
      <c r="O43" s="305"/>
      <c r="P43" s="185" t="e">
        <f>N43/J43</f>
        <v>#DIV/0!</v>
      </c>
    </row>
    <row r="44" spans="2:16" s="158" customFormat="1" ht="25" customHeight="1">
      <c r="B44" s="293" t="s">
        <v>140</v>
      </c>
      <c r="C44" s="293"/>
      <c r="D44" s="293"/>
      <c r="E44" s="293"/>
      <c r="F44" s="293"/>
      <c r="G44" s="293"/>
      <c r="H44" s="293"/>
      <c r="I44" s="293"/>
      <c r="J44" s="293"/>
      <c r="K44" s="293"/>
      <c r="L44" s="293"/>
      <c r="M44" s="293"/>
      <c r="N44" s="293"/>
      <c r="O44" s="293"/>
      <c r="P44" s="293"/>
    </row>
    <row r="45" spans="2:16" s="158" customFormat="1" ht="20.25" customHeight="1">
      <c r="B45" s="159"/>
      <c r="C45" s="160"/>
      <c r="H45" s="181"/>
      <c r="I45" s="181"/>
    </row>
    <row r="46" spans="2:16" s="158" customFormat="1" ht="20.25" customHeight="1">
      <c r="B46" s="159"/>
      <c r="C46" s="160"/>
      <c r="H46" s="181"/>
      <c r="I46" s="181"/>
    </row>
    <row r="47" spans="2:16" s="158" customFormat="1" ht="20.25" customHeight="1">
      <c r="B47" s="159"/>
      <c r="C47" s="160"/>
      <c r="H47" s="181"/>
      <c r="I47" s="181"/>
    </row>
    <row r="48" spans="2:16" s="158" customFormat="1" ht="20.25" customHeight="1">
      <c r="B48" s="159"/>
      <c r="C48" s="160"/>
      <c r="H48" s="181"/>
      <c r="I48" s="181"/>
    </row>
    <row r="49" spans="2:9" s="158" customFormat="1" ht="20.25" customHeight="1">
      <c r="B49" s="159"/>
      <c r="C49" s="160"/>
      <c r="H49" s="181"/>
      <c r="I49" s="181"/>
    </row>
    <row r="50" spans="2:9" s="158" customFormat="1" ht="20.25" customHeight="1">
      <c r="B50" s="159"/>
      <c r="C50" s="160"/>
      <c r="H50" s="181"/>
      <c r="I50" s="181"/>
    </row>
    <row r="51" spans="2:9" s="158" customFormat="1" ht="20.25" customHeight="1">
      <c r="B51" s="159"/>
      <c r="C51" s="160"/>
      <c r="H51" s="181"/>
      <c r="I51" s="181"/>
    </row>
    <row r="52" spans="2:9" s="158" customFormat="1" ht="20.25" customHeight="1">
      <c r="B52" s="159"/>
      <c r="C52" s="160"/>
      <c r="H52" s="181"/>
      <c r="I52" s="181"/>
    </row>
    <row r="53" spans="2:9" s="158" customFormat="1" ht="20.25" customHeight="1">
      <c r="B53" s="159"/>
      <c r="C53" s="160"/>
      <c r="H53" s="181"/>
      <c r="I53" s="181"/>
    </row>
    <row r="54" spans="2:9" s="158" customFormat="1" ht="20.25" customHeight="1">
      <c r="B54" s="159"/>
      <c r="C54" s="160"/>
      <c r="H54" s="181"/>
      <c r="I54" s="181"/>
    </row>
    <row r="55" spans="2:9" s="158" customFormat="1" ht="20.25" customHeight="1">
      <c r="B55" s="159"/>
      <c r="C55" s="160"/>
      <c r="H55" s="181"/>
      <c r="I55" s="181"/>
    </row>
    <row r="56" spans="2:9" s="158" customFormat="1" ht="20.25" customHeight="1">
      <c r="B56" s="159"/>
      <c r="C56" s="160"/>
      <c r="H56" s="181"/>
      <c r="I56" s="181"/>
    </row>
    <row r="57" spans="2:9" s="158" customFormat="1" ht="20.25" customHeight="1">
      <c r="B57" s="159"/>
      <c r="C57" s="160"/>
      <c r="H57" s="181"/>
      <c r="I57" s="181"/>
    </row>
    <row r="58" spans="2:9" s="158" customFormat="1" ht="20.25" customHeight="1">
      <c r="B58" s="159"/>
      <c r="C58" s="160"/>
      <c r="H58" s="181"/>
      <c r="I58" s="181"/>
    </row>
    <row r="59" spans="2:9" s="158" customFormat="1" ht="20.25" customHeight="1">
      <c r="B59" s="159"/>
      <c r="C59" s="160"/>
      <c r="H59" s="181"/>
      <c r="I59" s="181"/>
    </row>
    <row r="60" spans="2:9" s="158" customFormat="1" ht="20.25" customHeight="1">
      <c r="B60" s="159"/>
      <c r="C60" s="160"/>
      <c r="H60" s="181"/>
      <c r="I60" s="181"/>
    </row>
    <row r="61" spans="2:9" s="158" customFormat="1" ht="20.25" customHeight="1">
      <c r="B61" s="159"/>
      <c r="C61" s="160"/>
      <c r="H61" s="181"/>
      <c r="I61" s="181"/>
    </row>
    <row r="62" spans="2:9" s="158" customFormat="1" ht="20.25" customHeight="1">
      <c r="B62" s="159"/>
      <c r="C62" s="160"/>
      <c r="H62" s="181"/>
      <c r="I62" s="181"/>
    </row>
    <row r="63" spans="2:9" s="158" customFormat="1" ht="20.25" customHeight="1">
      <c r="B63" s="159"/>
      <c r="C63" s="160"/>
      <c r="H63" s="181"/>
      <c r="I63" s="181"/>
    </row>
    <row r="64" spans="2:9" s="158" customFormat="1" ht="20.25" customHeight="1">
      <c r="B64" s="159"/>
      <c r="C64" s="160"/>
      <c r="H64" s="181"/>
      <c r="I64" s="181"/>
    </row>
    <row r="65" spans="2:9" s="158" customFormat="1" ht="20.25" customHeight="1">
      <c r="B65" s="159"/>
      <c r="C65" s="160"/>
      <c r="H65" s="181"/>
      <c r="I65" s="181"/>
    </row>
    <row r="66" spans="2:9" s="158" customFormat="1" ht="20.25" customHeight="1">
      <c r="B66" s="159"/>
      <c r="C66" s="160"/>
      <c r="H66" s="181"/>
      <c r="I66" s="181"/>
    </row>
    <row r="67" spans="2:9" s="158" customFormat="1" ht="20.25" customHeight="1">
      <c r="B67" s="159"/>
      <c r="C67" s="160"/>
      <c r="H67" s="181"/>
      <c r="I67" s="181"/>
    </row>
    <row r="68" spans="2:9" s="158" customFormat="1" ht="20.25" customHeight="1">
      <c r="B68" s="159"/>
      <c r="C68" s="160"/>
      <c r="H68" s="181"/>
      <c r="I68" s="181"/>
    </row>
    <row r="69" spans="2:9" s="158" customFormat="1" ht="20.25" customHeight="1">
      <c r="B69" s="159"/>
      <c r="C69" s="160"/>
      <c r="H69" s="181"/>
      <c r="I69" s="181"/>
    </row>
    <row r="70" spans="2:9" s="158" customFormat="1" ht="20.25" customHeight="1">
      <c r="B70" s="159"/>
      <c r="C70" s="160"/>
      <c r="H70" s="181"/>
      <c r="I70" s="181"/>
    </row>
    <row r="71" spans="2:9" s="158" customFormat="1" ht="20.25" customHeight="1">
      <c r="B71" s="159"/>
      <c r="C71" s="160"/>
      <c r="H71" s="181"/>
      <c r="I71" s="181"/>
    </row>
    <row r="72" spans="2:9" s="158" customFormat="1" ht="20.25" customHeight="1">
      <c r="B72" s="159"/>
      <c r="C72" s="160"/>
      <c r="H72" s="181"/>
      <c r="I72" s="181"/>
    </row>
    <row r="73" spans="2:9" s="158" customFormat="1" ht="20.25" customHeight="1">
      <c r="B73" s="159"/>
      <c r="C73" s="160"/>
      <c r="H73" s="181"/>
      <c r="I73" s="181"/>
    </row>
    <row r="74" spans="2:9" s="158" customFormat="1" ht="20.25" customHeight="1">
      <c r="B74" s="159"/>
      <c r="C74" s="160"/>
      <c r="H74" s="181"/>
      <c r="I74" s="181"/>
    </row>
    <row r="75" spans="2:9" s="158" customFormat="1" ht="20.25" customHeight="1">
      <c r="B75" s="159"/>
      <c r="C75" s="160"/>
      <c r="H75" s="181"/>
      <c r="I75" s="181"/>
    </row>
    <row r="76" spans="2:9" s="158" customFormat="1" ht="20.25" customHeight="1">
      <c r="B76" s="159"/>
      <c r="C76" s="160"/>
      <c r="H76" s="181"/>
      <c r="I76" s="181"/>
    </row>
    <row r="77" spans="2:9" s="158" customFormat="1" ht="20.25" customHeight="1">
      <c r="B77" s="159"/>
      <c r="C77" s="160"/>
      <c r="H77" s="181"/>
      <c r="I77" s="181"/>
    </row>
    <row r="78" spans="2:9" s="158" customFormat="1" ht="20.25" customHeight="1">
      <c r="B78" s="159"/>
      <c r="C78" s="160"/>
      <c r="H78" s="181"/>
      <c r="I78" s="181"/>
    </row>
    <row r="79" spans="2:9" s="158" customFormat="1" ht="20.25" customHeight="1">
      <c r="B79" s="159"/>
      <c r="C79" s="160"/>
      <c r="H79" s="181"/>
      <c r="I79" s="181"/>
    </row>
    <row r="80" spans="2:9" s="158" customFormat="1" ht="20.25" customHeight="1">
      <c r="B80" s="159"/>
      <c r="C80" s="160"/>
      <c r="H80" s="181"/>
      <c r="I80" s="181"/>
    </row>
    <row r="81" spans="2:9" s="158" customFormat="1" ht="20.25" customHeight="1">
      <c r="B81" s="159"/>
      <c r="C81" s="160"/>
      <c r="H81" s="181"/>
      <c r="I81" s="181"/>
    </row>
    <row r="82" spans="2:9" s="158" customFormat="1" ht="20.25" customHeight="1">
      <c r="B82" s="159"/>
      <c r="C82" s="160"/>
      <c r="H82" s="181"/>
      <c r="I82" s="181"/>
    </row>
    <row r="83" spans="2:9" s="158" customFormat="1" ht="20.25" customHeight="1">
      <c r="B83" s="159"/>
      <c r="C83" s="160"/>
      <c r="H83" s="181"/>
      <c r="I83" s="181"/>
    </row>
    <row r="84" spans="2:9" s="158" customFormat="1" ht="20.25" customHeight="1">
      <c r="B84" s="159"/>
      <c r="C84" s="160"/>
      <c r="H84" s="181"/>
      <c r="I84" s="181"/>
    </row>
    <row r="85" spans="2:9" s="158" customFormat="1" ht="20.25" customHeight="1">
      <c r="B85" s="159"/>
      <c r="C85" s="160"/>
      <c r="H85" s="181"/>
      <c r="I85" s="181"/>
    </row>
    <row r="86" spans="2:9" s="158" customFormat="1" ht="20.25" customHeight="1">
      <c r="B86" s="159"/>
      <c r="C86" s="160"/>
      <c r="H86" s="181"/>
      <c r="I86" s="181"/>
    </row>
    <row r="87" spans="2:9" s="158" customFormat="1" ht="20.25" customHeight="1">
      <c r="B87" s="159"/>
      <c r="C87" s="160"/>
      <c r="H87" s="181"/>
      <c r="I87" s="181"/>
    </row>
    <row r="88" spans="2:9" s="158" customFormat="1" ht="20.25" customHeight="1">
      <c r="B88" s="159"/>
      <c r="C88" s="160"/>
      <c r="H88" s="181"/>
      <c r="I88" s="181"/>
    </row>
    <row r="89" spans="2:9" s="158" customFormat="1" ht="20.25" customHeight="1">
      <c r="B89" s="159"/>
      <c r="C89" s="160"/>
      <c r="H89" s="181"/>
      <c r="I89" s="181"/>
    </row>
    <row r="90" spans="2:9" s="158" customFormat="1" ht="20.25" customHeight="1">
      <c r="B90" s="159"/>
      <c r="C90" s="160"/>
      <c r="H90" s="181"/>
      <c r="I90" s="181"/>
    </row>
    <row r="91" spans="2:9" s="158" customFormat="1" ht="20.25" customHeight="1">
      <c r="B91" s="159"/>
      <c r="C91" s="160"/>
      <c r="H91" s="181"/>
      <c r="I91" s="181"/>
    </row>
    <row r="92" spans="2:9" s="158" customFormat="1" ht="20.25" customHeight="1">
      <c r="B92" s="159"/>
      <c r="C92" s="160"/>
      <c r="H92" s="181"/>
      <c r="I92" s="181"/>
    </row>
    <row r="93" spans="2:9" s="158" customFormat="1" ht="20.25" customHeight="1">
      <c r="B93" s="159"/>
      <c r="C93" s="160"/>
      <c r="H93" s="181"/>
      <c r="I93" s="181"/>
    </row>
    <row r="94" spans="2:9" s="158" customFormat="1" ht="20.25" customHeight="1">
      <c r="B94" s="159"/>
      <c r="C94" s="160"/>
      <c r="H94" s="181"/>
      <c r="I94" s="181"/>
    </row>
    <row r="95" spans="2:9" s="158" customFormat="1" ht="20.25" customHeight="1">
      <c r="B95" s="159"/>
      <c r="C95" s="160"/>
      <c r="H95" s="181"/>
      <c r="I95" s="181"/>
    </row>
    <row r="96" spans="2:9" s="158" customFormat="1" ht="20.25" customHeight="1">
      <c r="B96" s="159"/>
      <c r="C96" s="160"/>
      <c r="H96" s="181"/>
      <c r="I96" s="181"/>
    </row>
    <row r="97" spans="2:9" s="158" customFormat="1" ht="20.25" customHeight="1">
      <c r="B97" s="159"/>
      <c r="C97" s="160"/>
      <c r="H97" s="181"/>
      <c r="I97" s="181"/>
    </row>
    <row r="98" spans="2:9" s="158" customFormat="1" ht="20.25" customHeight="1">
      <c r="B98" s="159"/>
      <c r="C98" s="160"/>
      <c r="H98" s="181"/>
      <c r="I98" s="181"/>
    </row>
    <row r="99" spans="2:9" s="158" customFormat="1" ht="20.25" customHeight="1">
      <c r="B99" s="159"/>
      <c r="C99" s="160"/>
      <c r="H99" s="181"/>
      <c r="I99" s="181"/>
    </row>
    <row r="100" spans="2:9" s="158" customFormat="1" ht="20.25" customHeight="1">
      <c r="B100" s="159"/>
      <c r="C100" s="160"/>
      <c r="H100" s="181"/>
      <c r="I100" s="181"/>
    </row>
    <row r="101" spans="2:9" s="158" customFormat="1" ht="20.25" customHeight="1">
      <c r="B101" s="159"/>
      <c r="C101" s="160"/>
      <c r="H101" s="181"/>
      <c r="I101" s="181"/>
    </row>
    <row r="102" spans="2:9" s="158" customFormat="1" ht="20.25" customHeight="1">
      <c r="B102" s="159"/>
      <c r="C102" s="160"/>
      <c r="H102" s="181"/>
      <c r="I102" s="181"/>
    </row>
    <row r="103" spans="2:9" s="158" customFormat="1" ht="20.25" customHeight="1">
      <c r="B103" s="159"/>
      <c r="C103" s="160"/>
      <c r="H103" s="181"/>
      <c r="I103" s="181"/>
    </row>
    <row r="104" spans="2:9" s="158" customFormat="1" ht="20.25" customHeight="1">
      <c r="B104" s="159"/>
      <c r="C104" s="160"/>
      <c r="H104" s="181"/>
      <c r="I104" s="181"/>
    </row>
    <row r="105" spans="2:9" s="158" customFormat="1" ht="20.25" customHeight="1">
      <c r="B105" s="159"/>
      <c r="C105" s="160"/>
      <c r="H105" s="181"/>
      <c r="I105" s="181"/>
    </row>
    <row r="106" spans="2:9" ht="20.25" customHeight="1">
      <c r="H106" s="188"/>
      <c r="I106" s="188"/>
    </row>
    <row r="107" spans="2:9" ht="20.25" customHeight="1">
      <c r="H107" s="188"/>
      <c r="I107" s="188"/>
    </row>
    <row r="108" spans="2:9" ht="20.25" customHeight="1">
      <c r="H108" s="188"/>
      <c r="I108" s="188"/>
    </row>
    <row r="109" spans="2:9" ht="20.25" customHeight="1">
      <c r="H109" s="188"/>
      <c r="I109" s="188"/>
    </row>
    <row r="110" spans="2:9" ht="20.25" customHeight="1">
      <c r="H110" s="188"/>
      <c r="I110" s="188"/>
    </row>
    <row r="111" spans="2:9" ht="20.25" customHeight="1">
      <c r="H111" s="188"/>
      <c r="I111" s="188"/>
    </row>
    <row r="112" spans="2:9" ht="20.25" customHeight="1">
      <c r="H112" s="188"/>
      <c r="I112" s="188"/>
    </row>
    <row r="113" spans="2:9" ht="20.25" customHeight="1">
      <c r="H113" s="188"/>
      <c r="I113" s="188"/>
    </row>
    <row r="114" spans="2:9" ht="20.25" customHeight="1">
      <c r="H114" s="188"/>
      <c r="I114" s="188"/>
    </row>
    <row r="115" spans="2:9" ht="20.25" customHeight="1">
      <c r="H115" s="188"/>
      <c r="I115" s="188"/>
    </row>
    <row r="116" spans="2:9" ht="20.25" customHeight="1">
      <c r="B116" s="157"/>
      <c r="C116" s="157"/>
      <c r="H116" s="188"/>
      <c r="I116" s="188"/>
    </row>
    <row r="117" spans="2:9" ht="20.25" customHeight="1">
      <c r="B117" s="157"/>
      <c r="C117" s="157"/>
      <c r="H117" s="188"/>
      <c r="I117" s="188"/>
    </row>
    <row r="118" spans="2:9" ht="20.25" customHeight="1">
      <c r="B118" s="157"/>
      <c r="C118" s="157"/>
      <c r="H118" s="188"/>
      <c r="I118" s="188"/>
    </row>
    <row r="119" spans="2:9" ht="20.25" customHeight="1">
      <c r="B119" s="157"/>
      <c r="C119" s="157"/>
      <c r="H119" s="188"/>
      <c r="I119" s="188"/>
    </row>
    <row r="120" spans="2:9" ht="20.25" customHeight="1">
      <c r="B120" s="157"/>
      <c r="C120" s="157"/>
      <c r="H120" s="188"/>
      <c r="I120" s="188"/>
    </row>
    <row r="121" spans="2:9" ht="20.25" customHeight="1">
      <c r="B121" s="157"/>
      <c r="C121" s="157"/>
      <c r="H121" s="188"/>
      <c r="I121" s="188"/>
    </row>
    <row r="122" spans="2:9" ht="20.25" customHeight="1">
      <c r="B122" s="157"/>
      <c r="C122" s="157"/>
      <c r="H122" s="188"/>
      <c r="I122" s="188"/>
    </row>
    <row r="123" spans="2:9" ht="20.25" customHeight="1">
      <c r="B123" s="157"/>
      <c r="C123" s="157"/>
      <c r="H123" s="188"/>
      <c r="I123" s="188"/>
    </row>
    <row r="124" spans="2:9" ht="20.25" customHeight="1">
      <c r="B124" s="157"/>
      <c r="C124" s="157"/>
      <c r="H124" s="188"/>
      <c r="I124" s="188"/>
    </row>
    <row r="125" spans="2:9" ht="20.25" customHeight="1">
      <c r="B125" s="157"/>
      <c r="C125" s="157"/>
      <c r="H125" s="188"/>
      <c r="I125" s="188"/>
    </row>
    <row r="126" spans="2:9" ht="20.25" customHeight="1">
      <c r="B126" s="157"/>
      <c r="C126" s="157"/>
      <c r="H126" s="188"/>
      <c r="I126" s="188"/>
    </row>
    <row r="127" spans="2:9" ht="20.25" customHeight="1">
      <c r="B127" s="157"/>
      <c r="C127" s="157"/>
      <c r="H127" s="188"/>
      <c r="I127" s="188"/>
    </row>
    <row r="128" spans="2:9" ht="20.25" customHeight="1">
      <c r="B128" s="157"/>
      <c r="C128" s="157"/>
      <c r="H128" s="188"/>
      <c r="I128" s="188"/>
    </row>
    <row r="129" spans="2:9" ht="20.25" customHeight="1">
      <c r="B129" s="157"/>
      <c r="C129" s="157"/>
      <c r="H129" s="188"/>
      <c r="I129" s="188"/>
    </row>
    <row r="130" spans="2:9" ht="20.25" customHeight="1">
      <c r="B130" s="157"/>
      <c r="C130" s="157"/>
      <c r="H130" s="188"/>
      <c r="I130" s="188"/>
    </row>
    <row r="131" spans="2:9" ht="20.25" customHeight="1">
      <c r="B131" s="157"/>
      <c r="C131" s="157"/>
      <c r="H131" s="188"/>
      <c r="I131" s="188"/>
    </row>
    <row r="132" spans="2:9" ht="20.25" customHeight="1">
      <c r="B132" s="157"/>
      <c r="C132" s="157"/>
      <c r="H132" s="188"/>
      <c r="I132" s="188"/>
    </row>
    <row r="133" spans="2:9" ht="20.25" customHeight="1">
      <c r="B133" s="157"/>
      <c r="C133" s="157"/>
      <c r="H133" s="188"/>
      <c r="I133" s="188"/>
    </row>
    <row r="134" spans="2:9" ht="20.25" customHeight="1">
      <c r="B134" s="157"/>
      <c r="C134" s="157"/>
      <c r="H134" s="188"/>
      <c r="I134" s="188"/>
    </row>
    <row r="135" spans="2:9" ht="20.25" customHeight="1">
      <c r="B135" s="157"/>
      <c r="C135" s="157"/>
      <c r="H135" s="188"/>
      <c r="I135" s="188"/>
    </row>
    <row r="136" spans="2:9" ht="20.25" customHeight="1">
      <c r="B136" s="157"/>
      <c r="C136" s="157"/>
      <c r="H136" s="188"/>
      <c r="I136" s="188"/>
    </row>
    <row r="137" spans="2:9" ht="20.25" customHeight="1">
      <c r="B137" s="157"/>
      <c r="C137" s="157"/>
      <c r="H137" s="188"/>
      <c r="I137" s="188"/>
    </row>
    <row r="138" spans="2:9" ht="20.25" customHeight="1">
      <c r="B138" s="157"/>
      <c r="C138" s="157"/>
      <c r="H138" s="188"/>
      <c r="I138" s="188"/>
    </row>
    <row r="139" spans="2:9" ht="20.25" customHeight="1">
      <c r="B139" s="157"/>
      <c r="C139" s="157"/>
      <c r="H139" s="188"/>
      <c r="I139" s="188"/>
    </row>
    <row r="140" spans="2:9" ht="20.25" customHeight="1">
      <c r="B140" s="157"/>
      <c r="C140" s="157"/>
      <c r="H140" s="188"/>
      <c r="I140" s="188"/>
    </row>
    <row r="141" spans="2:9" ht="20.25" customHeight="1">
      <c r="B141" s="157"/>
      <c r="C141" s="157"/>
      <c r="H141" s="188"/>
      <c r="I141" s="188"/>
    </row>
    <row r="142" spans="2:9" ht="20.25" customHeight="1">
      <c r="B142" s="157"/>
      <c r="C142" s="157"/>
      <c r="H142" s="188"/>
      <c r="I142" s="188"/>
    </row>
    <row r="143" spans="2:9" ht="20.25" customHeight="1">
      <c r="B143" s="157"/>
      <c r="C143" s="157"/>
      <c r="H143" s="188"/>
      <c r="I143" s="188"/>
    </row>
    <row r="144" spans="2:9" ht="20.25" customHeight="1">
      <c r="B144" s="157"/>
      <c r="C144" s="157"/>
      <c r="H144" s="188"/>
      <c r="I144" s="188"/>
    </row>
    <row r="145" spans="2:9" ht="20.25" customHeight="1">
      <c r="B145" s="157"/>
      <c r="C145" s="157"/>
      <c r="H145" s="188"/>
      <c r="I145" s="188"/>
    </row>
    <row r="146" spans="2:9" ht="20.25" customHeight="1">
      <c r="B146" s="157"/>
      <c r="C146" s="157"/>
      <c r="H146" s="188"/>
      <c r="I146" s="188"/>
    </row>
    <row r="147" spans="2:9" ht="20.25" customHeight="1">
      <c r="B147" s="157"/>
      <c r="C147" s="157"/>
      <c r="H147" s="188"/>
      <c r="I147" s="188"/>
    </row>
    <row r="148" spans="2:9" ht="20.25" customHeight="1">
      <c r="B148" s="157"/>
      <c r="C148" s="157"/>
      <c r="H148" s="188"/>
      <c r="I148" s="188"/>
    </row>
    <row r="149" spans="2:9" ht="20.25" customHeight="1">
      <c r="B149" s="157"/>
      <c r="C149" s="157"/>
      <c r="H149" s="188"/>
      <c r="I149" s="188"/>
    </row>
    <row r="150" spans="2:9" ht="20.25" customHeight="1">
      <c r="B150" s="157"/>
      <c r="C150" s="157"/>
      <c r="H150" s="188"/>
      <c r="I150" s="188"/>
    </row>
    <row r="151" spans="2:9" ht="20.25" customHeight="1">
      <c r="B151" s="157"/>
      <c r="C151" s="157"/>
      <c r="H151" s="188"/>
      <c r="I151" s="188"/>
    </row>
    <row r="152" spans="2:9" ht="20.25" customHeight="1">
      <c r="B152" s="157"/>
      <c r="C152" s="157"/>
      <c r="H152" s="188"/>
      <c r="I152" s="188"/>
    </row>
    <row r="153" spans="2:9" ht="20.25" customHeight="1">
      <c r="B153" s="157"/>
      <c r="C153" s="157"/>
      <c r="H153" s="188"/>
      <c r="I153" s="188"/>
    </row>
    <row r="154" spans="2:9" ht="20.25" customHeight="1">
      <c r="B154" s="157"/>
      <c r="C154" s="157"/>
      <c r="H154" s="188"/>
      <c r="I154" s="188"/>
    </row>
    <row r="155" spans="2:9" ht="20.25" customHeight="1">
      <c r="B155" s="157"/>
      <c r="C155" s="157"/>
      <c r="H155" s="188"/>
      <c r="I155" s="188"/>
    </row>
    <row r="156" spans="2:9" ht="20.25" customHeight="1">
      <c r="B156" s="157"/>
      <c r="C156" s="157"/>
      <c r="H156" s="188"/>
      <c r="I156" s="188"/>
    </row>
    <row r="157" spans="2:9" ht="20.25" customHeight="1">
      <c r="B157" s="157"/>
      <c r="C157" s="157"/>
      <c r="H157" s="188"/>
      <c r="I157" s="188"/>
    </row>
    <row r="158" spans="2:9" ht="20.25" customHeight="1">
      <c r="B158" s="157"/>
      <c r="C158" s="157"/>
      <c r="H158" s="188"/>
      <c r="I158" s="188"/>
    </row>
    <row r="159" spans="2:9" ht="20.25" customHeight="1">
      <c r="B159" s="157"/>
      <c r="C159" s="157"/>
      <c r="H159" s="188"/>
      <c r="I159" s="188"/>
    </row>
    <row r="160" spans="2:9" ht="20.25" customHeight="1">
      <c r="B160" s="157"/>
      <c r="C160" s="157"/>
      <c r="H160" s="188"/>
      <c r="I160" s="188"/>
    </row>
    <row r="161" spans="2:9" ht="20.25" customHeight="1">
      <c r="B161" s="157"/>
      <c r="C161" s="157"/>
      <c r="H161" s="188"/>
      <c r="I161" s="188"/>
    </row>
    <row r="162" spans="2:9" ht="20.25" customHeight="1">
      <c r="B162" s="157"/>
      <c r="C162" s="157"/>
      <c r="H162" s="188"/>
      <c r="I162" s="188"/>
    </row>
    <row r="163" spans="2:9" ht="20.25" customHeight="1">
      <c r="B163" s="157"/>
      <c r="C163" s="157"/>
      <c r="H163" s="188"/>
      <c r="I163" s="188"/>
    </row>
    <row r="164" spans="2:9" ht="20.25" customHeight="1">
      <c r="B164" s="157"/>
      <c r="C164" s="157"/>
      <c r="H164" s="188"/>
      <c r="I164" s="188"/>
    </row>
    <row r="165" spans="2:9" ht="20.25" customHeight="1">
      <c r="B165" s="157"/>
      <c r="C165" s="157"/>
      <c r="H165" s="188"/>
      <c r="I165" s="188"/>
    </row>
    <row r="166" spans="2:9" ht="20.25" customHeight="1">
      <c r="B166" s="157"/>
      <c r="C166" s="157"/>
      <c r="H166" s="188"/>
      <c r="I166" s="188"/>
    </row>
    <row r="167" spans="2:9" ht="20.25" customHeight="1">
      <c r="B167" s="157"/>
      <c r="C167" s="157"/>
      <c r="H167" s="188"/>
      <c r="I167" s="188"/>
    </row>
    <row r="168" spans="2:9" ht="20.25" customHeight="1">
      <c r="B168" s="157"/>
      <c r="C168" s="157"/>
      <c r="H168" s="188"/>
      <c r="I168" s="188"/>
    </row>
    <row r="169" spans="2:9" ht="20.25" customHeight="1">
      <c r="B169" s="157"/>
      <c r="C169" s="157"/>
    </row>
    <row r="170" spans="2:9" ht="20.25" customHeight="1">
      <c r="B170" s="157"/>
      <c r="C170" s="157"/>
    </row>
    <row r="171" spans="2:9" ht="20.25" customHeight="1">
      <c r="B171" s="157"/>
      <c r="C171" s="157"/>
    </row>
    <row r="172" spans="2:9" ht="20.25" customHeight="1">
      <c r="B172" s="157"/>
      <c r="C172" s="157"/>
    </row>
    <row r="173" spans="2:9" ht="20.25" customHeight="1">
      <c r="B173" s="157"/>
      <c r="C173" s="157"/>
    </row>
  </sheetData>
  <sheetProtection algorithmName="SHA-512" hashValue="wg1on2NJjzhZZngDGl9GX9e669eCBPhBu0v8ApXOFdWwnuHCnR+zKhrxWXONoVyoh71xwH53TqVYgV/UeYbpYg==" saltValue="lrDYXtEsyLCIdYYKTcfJqQ==" spinCount="100000" sheet="1" insertRows="0"/>
  <mergeCells count="28">
    <mergeCell ref="J40:K40"/>
    <mergeCell ref="L40:M40"/>
    <mergeCell ref="N40:O40"/>
    <mergeCell ref="J41:K41"/>
    <mergeCell ref="L41:M41"/>
    <mergeCell ref="N41:O41"/>
    <mergeCell ref="J42:K42"/>
    <mergeCell ref="L42:M42"/>
    <mergeCell ref="N42:O42"/>
    <mergeCell ref="J43:K43"/>
    <mergeCell ref="L43:M43"/>
    <mergeCell ref="N43:O43"/>
    <mergeCell ref="B44:P44"/>
    <mergeCell ref="A1:O1"/>
    <mergeCell ref="B3:D3"/>
    <mergeCell ref="B5:B7"/>
    <mergeCell ref="C5:C7"/>
    <mergeCell ref="D5:D7"/>
    <mergeCell ref="E5:E7"/>
    <mergeCell ref="F5:F7"/>
    <mergeCell ref="G5:G7"/>
    <mergeCell ref="H5:I5"/>
    <mergeCell ref="J5:K5"/>
    <mergeCell ref="L5:M5"/>
    <mergeCell ref="N5:O5"/>
    <mergeCell ref="J6:K6"/>
    <mergeCell ref="L6:M6"/>
    <mergeCell ref="N6:O6"/>
  </mergeCells>
  <phoneticPr fontId="3"/>
  <pageMargins left="0.70866141732283472" right="0.70866141732283472" top="0.74803149606299213" bottom="0.74803149606299213" header="0.31496062992125984" footer="0.31496062992125984"/>
  <pageSetup paperSize="8" scale="86" fitToHeight="0"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F41D-3682-4E5D-BF6F-347A7B595AA6}">
  <sheetPr codeName="Sheet3">
    <pageSetUpPr fitToPage="1"/>
  </sheetPr>
  <dimension ref="B2:O23"/>
  <sheetViews>
    <sheetView view="pageBreakPreview" zoomScale="125" zoomScaleNormal="100" zoomScaleSheetLayoutView="125" workbookViewId="0">
      <selection activeCell="G8" sqref="G8"/>
    </sheetView>
  </sheetViews>
  <sheetFormatPr baseColWidth="10" defaultColWidth="8.83203125" defaultRowHeight="17"/>
  <cols>
    <col min="1" max="1" width="4.83203125" style="1" customWidth="1"/>
    <col min="2" max="2" width="12.1640625" style="1" customWidth="1"/>
    <col min="3" max="3" width="9.6640625" style="1" bestFit="1" customWidth="1"/>
    <col min="4" max="6" width="8.83203125" style="1"/>
    <col min="7" max="7" width="8.83203125" style="1" customWidth="1"/>
    <col min="8" max="9" width="8.83203125" style="1"/>
    <col min="10" max="10" width="8.83203125" style="1" customWidth="1"/>
    <col min="11" max="11" width="8.83203125" style="1"/>
    <col min="12" max="12" width="9.6640625" style="1" bestFit="1" customWidth="1"/>
    <col min="13" max="16384" width="8.83203125" style="1"/>
  </cols>
  <sheetData>
    <row r="2" spans="2:15" ht="29">
      <c r="B2" s="194" t="s">
        <v>114</v>
      </c>
    </row>
    <row r="3" spans="2:15" ht="20">
      <c r="B3" s="11"/>
    </row>
    <row r="4" spans="2:15">
      <c r="B4" s="150" t="s">
        <v>191</v>
      </c>
    </row>
    <row r="5" spans="2:15">
      <c r="B5" s="151" t="s">
        <v>215</v>
      </c>
    </row>
    <row r="6" spans="2:15">
      <c r="B6" s="1" t="s">
        <v>216</v>
      </c>
    </row>
    <row r="7" spans="2:15">
      <c r="B7" s="1" t="s">
        <v>57</v>
      </c>
    </row>
    <row r="8" spans="2:15">
      <c r="B8" s="195"/>
    </row>
    <row r="9" spans="2:15" ht="19">
      <c r="B9" s="196" t="s">
        <v>192</v>
      </c>
      <c r="C9" s="8" t="s">
        <v>193</v>
      </c>
    </row>
    <row r="10" spans="2:15" ht="25.75" customHeight="1">
      <c r="B10" s="13" t="s">
        <v>115</v>
      </c>
    </row>
    <row r="11" spans="2:15" ht="30" customHeight="1" thickBot="1">
      <c r="B11" s="14"/>
      <c r="C11" s="21" t="s">
        <v>211</v>
      </c>
      <c r="D11" s="15" t="s">
        <v>0</v>
      </c>
      <c r="E11" s="15" t="s">
        <v>1</v>
      </c>
      <c r="F11" s="15" t="s">
        <v>2</v>
      </c>
      <c r="G11" s="15" t="s">
        <v>3</v>
      </c>
      <c r="H11" s="15" t="s">
        <v>4</v>
      </c>
      <c r="I11" s="15" t="s">
        <v>5</v>
      </c>
      <c r="J11" s="15" t="s">
        <v>6</v>
      </c>
      <c r="K11" s="15" t="s">
        <v>7</v>
      </c>
      <c r="L11" s="21" t="s">
        <v>212</v>
      </c>
      <c r="M11" s="15" t="s">
        <v>8</v>
      </c>
      <c r="N11" s="15" t="s">
        <v>9</v>
      </c>
      <c r="O11" s="22" t="s">
        <v>10</v>
      </c>
    </row>
    <row r="12" spans="2:15" ht="33" customHeight="1" thickBot="1">
      <c r="B12" s="16" t="s">
        <v>113</v>
      </c>
      <c r="C12" s="197"/>
      <c r="D12" s="198"/>
      <c r="E12" s="198"/>
      <c r="F12" s="198"/>
      <c r="G12" s="198"/>
      <c r="H12" s="198"/>
      <c r="I12" s="198"/>
      <c r="J12" s="198"/>
      <c r="K12" s="198"/>
      <c r="L12" s="198"/>
      <c r="M12" s="198"/>
      <c r="N12" s="199"/>
      <c r="O12" s="46" t="str">
        <f>IF(ISERROR(12*SUM(C12:N12)/COUNT(C12:N12)),"",12*SUM(C12:N12)/COUNT(C12:N12))</f>
        <v/>
      </c>
    </row>
    <row r="13" spans="2:15" ht="22.25" customHeight="1">
      <c r="B13" s="18"/>
      <c r="C13" s="19"/>
      <c r="D13" s="19"/>
      <c r="E13" s="19"/>
      <c r="F13" s="19"/>
      <c r="G13" s="19"/>
      <c r="H13" s="19"/>
    </row>
    <row r="14" spans="2:15" ht="30" customHeight="1" thickBot="1">
      <c r="B14" s="13" t="s">
        <v>116</v>
      </c>
      <c r="E14" s="150" t="s">
        <v>213</v>
      </c>
    </row>
    <row r="15" spans="2:15" ht="30" customHeight="1" thickBot="1">
      <c r="B15" s="14"/>
      <c r="C15" s="200" t="s">
        <v>211</v>
      </c>
      <c r="D15" s="22" t="s">
        <v>0</v>
      </c>
      <c r="E15" s="22" t="s">
        <v>1</v>
      </c>
      <c r="F15" s="22" t="s">
        <v>2</v>
      </c>
      <c r="G15" s="22" t="s">
        <v>3</v>
      </c>
      <c r="H15" s="22" t="s">
        <v>4</v>
      </c>
      <c r="I15" s="22" t="s">
        <v>5</v>
      </c>
      <c r="J15" s="22" t="s">
        <v>6</v>
      </c>
      <c r="K15" s="22" t="s">
        <v>7</v>
      </c>
      <c r="L15" s="200" t="s">
        <v>212</v>
      </c>
      <c r="M15" s="22" t="s">
        <v>8</v>
      </c>
      <c r="N15" s="201" t="s">
        <v>9</v>
      </c>
      <c r="O15" s="64" t="s">
        <v>10</v>
      </c>
    </row>
    <row r="16" spans="2:15" ht="30" customHeight="1" thickBot="1">
      <c r="B16" s="202" t="s">
        <v>15</v>
      </c>
      <c r="C16" s="197"/>
      <c r="D16" s="198"/>
      <c r="E16" s="198"/>
      <c r="F16" s="198"/>
      <c r="G16" s="198"/>
      <c r="H16" s="198"/>
      <c r="I16" s="198"/>
      <c r="J16" s="198"/>
      <c r="K16" s="198"/>
      <c r="L16" s="198"/>
      <c r="M16" s="198"/>
      <c r="N16" s="198"/>
      <c r="O16" s="46" t="str">
        <f>IF(ISERROR(12*SUM(C16:N16)/COUNT(C16:N16)),"",12*SUM(C16:N16)/COUNT(C16:N16))</f>
        <v/>
      </c>
    </row>
    <row r="17" spans="2:15" ht="25.25" customHeight="1">
      <c r="E17" s="23"/>
      <c r="F17" s="23"/>
      <c r="G17" s="23"/>
      <c r="H17" s="23"/>
      <c r="O17" s="203"/>
    </row>
    <row r="18" spans="2:15" ht="18" thickBot="1"/>
    <row r="19" spans="2:15" ht="43.75" customHeight="1" thickBot="1">
      <c r="B19" s="310" t="s">
        <v>103</v>
      </c>
      <c r="C19" s="311"/>
      <c r="D19" s="219" t="str">
        <f>IF(O16="","",O12/O16)</f>
        <v/>
      </c>
      <c r="E19" s="27" t="s">
        <v>107</v>
      </c>
      <c r="G19" s="204" t="s">
        <v>210</v>
      </c>
    </row>
    <row r="20" spans="2:15" ht="18" thickBot="1"/>
    <row r="21" spans="2:15" ht="51" customHeight="1" thickBot="1">
      <c r="B21" s="308" t="s">
        <v>118</v>
      </c>
      <c r="C21" s="309"/>
      <c r="D21" s="205" t="str">
        <f>IF(省エネ計算!E96="","",省エネ計算!E96)</f>
        <v/>
      </c>
      <c r="E21" s="1" t="s">
        <v>74</v>
      </c>
    </row>
    <row r="22" spans="2:15" ht="18" thickBot="1"/>
    <row r="23" spans="2:15" ht="49.25" customHeight="1" thickBot="1">
      <c r="B23" s="308" t="s">
        <v>133</v>
      </c>
      <c r="C23" s="309"/>
      <c r="D23" s="206" t="str">
        <f>IF(ISERROR(D21*D19),"",D21*D19)</f>
        <v/>
      </c>
      <c r="E23" s="1" t="s">
        <v>105</v>
      </c>
    </row>
  </sheetData>
  <sheetProtection algorithmName="SHA-512" hashValue="1y5HfWbzepjvg0r6+9NiOR4a6Zh7zZTUHv49vv2OSAN5nNQaKqK+MfeRLr6AaL4LErdKCw0Dj8/w3FVhyN8gkw==" saltValue="8RN1Li4e7rYlkePJqt4D8g==" spinCount="100000" sheet="1" objects="1" scenarios="1"/>
  <mergeCells count="3">
    <mergeCell ref="B23:C23"/>
    <mergeCell ref="B19:C19"/>
    <mergeCell ref="B21:C21"/>
  </mergeCells>
  <phoneticPr fontId="3"/>
  <dataValidations count="1">
    <dataValidation type="list" allowBlank="1" showInputMessage="1" sqref="C9" xr:uid="{FAB14F05-F04D-5D40-997E-EEC60429EDDB}">
      <formula1>"2020年度,2019年度"</formula1>
    </dataValidation>
  </dataValidations>
  <pageMargins left="0.7" right="0.7" top="0.75" bottom="0.75" header="0.3" footer="0.3"/>
  <pageSetup paperSize="9" scale="64"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6DE2-CD7A-48CB-A720-BF2EE6357D2D}">
  <sheetPr codeName="Sheet4">
    <pageSetUpPr fitToPage="1"/>
  </sheetPr>
  <dimension ref="B2:M51"/>
  <sheetViews>
    <sheetView zoomScale="84" zoomScaleNormal="84" workbookViewId="0">
      <selection activeCell="G2" sqref="G2"/>
    </sheetView>
  </sheetViews>
  <sheetFormatPr baseColWidth="10" defaultColWidth="9" defaultRowHeight="17"/>
  <cols>
    <col min="1" max="1" width="3.5" style="1" customWidth="1"/>
    <col min="2" max="8" width="12.6640625" style="1" customWidth="1"/>
    <col min="9" max="17" width="12.1640625" style="1" customWidth="1"/>
    <col min="18" max="16384" width="9" style="1"/>
  </cols>
  <sheetData>
    <row r="2" spans="2:13" ht="21.75" customHeight="1">
      <c r="B2" s="73" t="s">
        <v>163</v>
      </c>
    </row>
    <row r="3" spans="2:13" ht="20">
      <c r="B3" s="11" t="s">
        <v>12</v>
      </c>
    </row>
    <row r="4" spans="2:13" ht="18" thickBot="1">
      <c r="B4" s="14"/>
      <c r="C4" s="15" t="s">
        <v>10</v>
      </c>
      <c r="D4" s="15" t="s">
        <v>19</v>
      </c>
      <c r="E4" s="15" t="s">
        <v>20</v>
      </c>
      <c r="F4" s="15" t="s">
        <v>21</v>
      </c>
      <c r="G4" s="15" t="s">
        <v>136</v>
      </c>
      <c r="H4" s="15" t="s">
        <v>137</v>
      </c>
      <c r="I4" s="15" t="s">
        <v>157</v>
      </c>
      <c r="J4" s="15" t="s">
        <v>158</v>
      </c>
      <c r="K4" s="15" t="s">
        <v>159</v>
      </c>
      <c r="L4" s="15" t="s">
        <v>160</v>
      </c>
      <c r="M4" s="15" t="s">
        <v>161</v>
      </c>
    </row>
    <row r="5" spans="2:13" ht="29.25" customHeight="1">
      <c r="B5" s="35" t="s">
        <v>16</v>
      </c>
      <c r="C5" s="63" t="s">
        <v>165</v>
      </c>
      <c r="D5" s="77" t="s">
        <v>162</v>
      </c>
      <c r="E5" s="77" t="s">
        <v>162</v>
      </c>
      <c r="F5" s="77" t="s">
        <v>162</v>
      </c>
      <c r="G5" s="77" t="s">
        <v>162</v>
      </c>
      <c r="H5" s="77" t="s">
        <v>162</v>
      </c>
      <c r="I5" s="77" t="s">
        <v>162</v>
      </c>
      <c r="J5" s="77" t="s">
        <v>162</v>
      </c>
      <c r="K5" s="77" t="s">
        <v>162</v>
      </c>
      <c r="L5" s="77" t="s">
        <v>162</v>
      </c>
      <c r="M5" s="77" t="s">
        <v>162</v>
      </c>
    </row>
    <row r="6" spans="2:13" ht="24" customHeight="1">
      <c r="B6" s="35" t="s">
        <v>17</v>
      </c>
      <c r="C6" s="55"/>
      <c r="D6" s="44"/>
      <c r="E6" s="44"/>
      <c r="F6" s="44"/>
      <c r="G6" s="44"/>
      <c r="H6" s="44"/>
      <c r="I6" s="44"/>
      <c r="J6" s="58"/>
      <c r="K6" s="58"/>
      <c r="L6" s="58"/>
      <c r="M6" s="58"/>
    </row>
    <row r="7" spans="2:13" ht="24" customHeight="1">
      <c r="B7" s="35" t="s">
        <v>142</v>
      </c>
      <c r="C7" s="118" t="str">
        <f>IF(SUM(D7:M7)=0,"",SUM(D7:M7))</f>
        <v/>
      </c>
      <c r="D7" s="50"/>
      <c r="E7" s="50"/>
      <c r="F7" s="50"/>
      <c r="G7" s="50"/>
      <c r="H7" s="50"/>
      <c r="I7" s="50"/>
      <c r="J7" s="50"/>
      <c r="K7" s="50"/>
      <c r="L7" s="58"/>
      <c r="M7" s="58"/>
    </row>
    <row r="8" spans="2:13" ht="24" customHeight="1">
      <c r="B8" s="38" t="s">
        <v>108</v>
      </c>
      <c r="C8" s="213" t="str">
        <f>IF(SUMPRODUCT(D7:M7,D8:M8)=0,"",SUMPRODUCT(D7:M7,D8:M8))</f>
        <v/>
      </c>
      <c r="D8" s="266"/>
      <c r="E8" s="266"/>
      <c r="F8" s="266"/>
      <c r="G8" s="266"/>
      <c r="H8" s="266"/>
      <c r="I8" s="266"/>
      <c r="J8" s="266"/>
      <c r="K8" s="266"/>
      <c r="L8" s="212"/>
      <c r="M8" s="212"/>
    </row>
    <row r="9" spans="2:13" ht="24" customHeight="1">
      <c r="B9" s="35" t="s">
        <v>18</v>
      </c>
      <c r="C9" s="132" t="str">
        <f>IF(SUMPRODUCT(D7:M7,D9:M9)=0,"",SUMPRODUCT(D7:M7,D9:M9))</f>
        <v/>
      </c>
      <c r="D9" s="211"/>
      <c r="E9" s="211"/>
      <c r="F9" s="211"/>
      <c r="G9" s="211"/>
      <c r="H9" s="211"/>
      <c r="I9" s="211"/>
      <c r="J9" s="211"/>
      <c r="K9" s="211"/>
      <c r="L9" s="211"/>
      <c r="M9" s="211"/>
    </row>
    <row r="10" spans="2:13" ht="24" customHeight="1">
      <c r="B10" s="282" t="s">
        <v>147</v>
      </c>
      <c r="C10" s="312" t="str">
        <f>IF(ISERROR((SUMPRODUCT(D7:M7,D8:M8,D12:M12)*0.352+SUMPRODUCT(D7:M7,D8:M8,D13:M13)*0.648)/(SUMPRODUCT(D7:M7,D8:M8))),"",(SUMPRODUCT(D7:M7,D8:M8,D12:M12)*0.352+SUMPRODUCT(D7:M7,D8:M8,D13:M13)*0.648)/(SUMPRODUCT(D7:M7,D8:M8)))</f>
        <v/>
      </c>
      <c r="D10" s="148"/>
      <c r="E10" s="148"/>
      <c r="F10" s="148"/>
      <c r="G10" s="148"/>
      <c r="H10" s="148"/>
      <c r="I10" s="148"/>
      <c r="J10" s="148"/>
      <c r="K10" s="148"/>
      <c r="L10" s="148"/>
      <c r="M10" s="148"/>
    </row>
    <row r="11" spans="2:13" ht="24" customHeight="1" thickBot="1">
      <c r="B11" s="283"/>
      <c r="C11" s="313"/>
      <c r="D11" s="148"/>
      <c r="E11" s="148"/>
      <c r="F11" s="148"/>
      <c r="G11" s="148"/>
      <c r="H11" s="148"/>
      <c r="I11" s="148"/>
      <c r="J11" s="148"/>
      <c r="K11" s="148"/>
      <c r="L11" s="148"/>
      <c r="M11" s="148"/>
    </row>
    <row r="12" spans="2:13" ht="24" hidden="1" customHeight="1">
      <c r="B12" s="74"/>
      <c r="C12" s="76"/>
      <c r="D12" s="75">
        <f>IF((D11="")+(D11=0),D10*0.4,D10)</f>
        <v>0</v>
      </c>
      <c r="E12" s="75">
        <f t="shared" ref="E12:M12" si="0">IF((E11="")+(E11=0),E10*0.4,E10)</f>
        <v>0</v>
      </c>
      <c r="F12" s="75">
        <f t="shared" si="0"/>
        <v>0</v>
      </c>
      <c r="G12" s="75">
        <f t="shared" si="0"/>
        <v>0</v>
      </c>
      <c r="H12" s="75">
        <f t="shared" si="0"/>
        <v>0</v>
      </c>
      <c r="I12" s="75">
        <f t="shared" si="0"/>
        <v>0</v>
      </c>
      <c r="J12" s="75">
        <f t="shared" si="0"/>
        <v>0</v>
      </c>
      <c r="K12" s="75">
        <f t="shared" si="0"/>
        <v>0</v>
      </c>
      <c r="L12" s="75">
        <f t="shared" si="0"/>
        <v>0</v>
      </c>
      <c r="M12" s="75">
        <f t="shared" si="0"/>
        <v>0</v>
      </c>
    </row>
    <row r="13" spans="2:13" ht="24" hidden="1" customHeight="1">
      <c r="B13" s="74"/>
      <c r="C13" s="76"/>
      <c r="D13" s="75">
        <f>IF((D11="")+(D11=0),D10*0.4,D11)</f>
        <v>0</v>
      </c>
      <c r="E13" s="75">
        <f t="shared" ref="E13:M13" si="1">IF((E11="")+(E11=0),E10*0.4,E11)</f>
        <v>0</v>
      </c>
      <c r="F13" s="75">
        <f t="shared" si="1"/>
        <v>0</v>
      </c>
      <c r="G13" s="75">
        <f t="shared" si="1"/>
        <v>0</v>
      </c>
      <c r="H13" s="75">
        <f t="shared" si="1"/>
        <v>0</v>
      </c>
      <c r="I13" s="75">
        <f t="shared" si="1"/>
        <v>0</v>
      </c>
      <c r="J13" s="75">
        <f t="shared" si="1"/>
        <v>0</v>
      </c>
      <c r="K13" s="75">
        <f t="shared" si="1"/>
        <v>0</v>
      </c>
      <c r="L13" s="75">
        <f t="shared" si="1"/>
        <v>0</v>
      </c>
      <c r="M13" s="75">
        <f t="shared" si="1"/>
        <v>0</v>
      </c>
    </row>
    <row r="14" spans="2:13">
      <c r="B14" s="39" t="s">
        <v>156</v>
      </c>
    </row>
    <row r="16" spans="2:13" ht="20">
      <c r="B16" s="11" t="s">
        <v>13</v>
      </c>
      <c r="C16" s="1" t="s">
        <v>173</v>
      </c>
    </row>
    <row r="17" spans="2:13" ht="18" thickBot="1">
      <c r="B17" s="14"/>
      <c r="C17" s="15" t="s">
        <v>10</v>
      </c>
      <c r="D17" s="15" t="s">
        <v>19</v>
      </c>
      <c r="E17" s="15" t="s">
        <v>20</v>
      </c>
      <c r="F17" s="15" t="s">
        <v>21</v>
      </c>
      <c r="G17" s="15" t="s">
        <v>136</v>
      </c>
      <c r="H17" s="15" t="s">
        <v>137</v>
      </c>
      <c r="I17" s="15" t="s">
        <v>157</v>
      </c>
      <c r="J17" s="15" t="s">
        <v>158</v>
      </c>
      <c r="K17" s="15" t="s">
        <v>159</v>
      </c>
      <c r="L17" s="15" t="s">
        <v>160</v>
      </c>
      <c r="M17" s="15" t="s">
        <v>161</v>
      </c>
    </row>
    <row r="18" spans="2:13" ht="30" customHeight="1">
      <c r="B18" s="35" t="s">
        <v>16</v>
      </c>
      <c r="C18" s="64" t="s">
        <v>166</v>
      </c>
      <c r="D18" s="77" t="s">
        <v>135</v>
      </c>
      <c r="E18" s="77" t="s">
        <v>135</v>
      </c>
      <c r="F18" s="77" t="s">
        <v>135</v>
      </c>
      <c r="G18" s="77" t="s">
        <v>135</v>
      </c>
      <c r="H18" s="77" t="s">
        <v>135</v>
      </c>
      <c r="I18" s="77" t="s">
        <v>135</v>
      </c>
      <c r="J18" s="77" t="s">
        <v>135</v>
      </c>
      <c r="K18" s="77" t="s">
        <v>135</v>
      </c>
      <c r="L18" s="77" t="s">
        <v>135</v>
      </c>
      <c r="M18" s="77" t="s">
        <v>135</v>
      </c>
    </row>
    <row r="19" spans="2:13" ht="29.25" customHeight="1">
      <c r="B19" s="40" t="s">
        <v>25</v>
      </c>
      <c r="C19" s="65" t="s">
        <v>165</v>
      </c>
      <c r="D19" s="59" t="s">
        <v>138</v>
      </c>
      <c r="E19" s="57" t="s">
        <v>138</v>
      </c>
      <c r="F19" s="57" t="s">
        <v>138</v>
      </c>
      <c r="G19" s="57" t="s">
        <v>138</v>
      </c>
      <c r="H19" s="57" t="s">
        <v>138</v>
      </c>
      <c r="I19" s="57" t="s">
        <v>138</v>
      </c>
      <c r="J19" s="57" t="s">
        <v>138</v>
      </c>
      <c r="K19" s="57" t="s">
        <v>138</v>
      </c>
      <c r="L19" s="57" t="s">
        <v>138</v>
      </c>
      <c r="M19" s="57" t="s">
        <v>138</v>
      </c>
    </row>
    <row r="20" spans="2:13" ht="24" customHeight="1">
      <c r="B20" s="35" t="s">
        <v>17</v>
      </c>
      <c r="C20" s="55"/>
      <c r="D20" s="44"/>
      <c r="E20" s="44"/>
      <c r="F20" s="44"/>
      <c r="G20" s="44"/>
      <c r="H20" s="44"/>
      <c r="I20" s="44"/>
      <c r="J20" s="58"/>
      <c r="K20" s="58"/>
      <c r="L20" s="58"/>
      <c r="M20" s="58"/>
    </row>
    <row r="21" spans="2:13" ht="24" customHeight="1">
      <c r="B21" s="35" t="s">
        <v>142</v>
      </c>
      <c r="C21" s="118" t="str">
        <f>IF(SUM(D21:M21)=0,"",SUM(D21:M21))</f>
        <v/>
      </c>
      <c r="D21" s="50"/>
      <c r="E21" s="50"/>
      <c r="F21" s="50"/>
      <c r="G21" s="50"/>
      <c r="H21" s="50"/>
      <c r="I21" s="50"/>
      <c r="J21" s="50"/>
      <c r="K21" s="50"/>
      <c r="L21" s="58"/>
      <c r="M21" s="58"/>
    </row>
    <row r="22" spans="2:13" ht="24" customHeight="1">
      <c r="B22" s="38" t="s">
        <v>108</v>
      </c>
      <c r="C22" s="213" t="str">
        <f>IF(SUMPRODUCT(D21:M21,D22:M22)=0,"",SUMPRODUCT(D21:M21,D22:M22))</f>
        <v/>
      </c>
      <c r="D22" s="266"/>
      <c r="E22" s="266"/>
      <c r="F22" s="266"/>
      <c r="G22" s="266"/>
      <c r="H22" s="266"/>
      <c r="I22" s="266"/>
      <c r="J22" s="266"/>
      <c r="K22" s="266"/>
      <c r="L22" s="212"/>
      <c r="M22" s="212"/>
    </row>
    <row r="23" spans="2:13" ht="24" customHeight="1">
      <c r="B23" s="35" t="s">
        <v>18</v>
      </c>
      <c r="C23" s="132" t="str">
        <f>IF(SUMPRODUCT(D21:M21,D23:M23)=0,"",SUMPRODUCT(D21:M21,D23:M23))</f>
        <v/>
      </c>
      <c r="D23" s="211"/>
      <c r="E23" s="211"/>
      <c r="F23" s="211"/>
      <c r="G23" s="211"/>
      <c r="H23" s="211"/>
      <c r="I23" s="211"/>
      <c r="J23" s="211"/>
      <c r="K23" s="211"/>
      <c r="L23" s="211"/>
      <c r="M23" s="211"/>
    </row>
    <row r="24" spans="2:13" ht="24" customHeight="1">
      <c r="B24" s="282" t="s">
        <v>147</v>
      </c>
      <c r="C24" s="312" t="str">
        <f>IF(ISERROR((SUMPRODUCT(D21:M21,D22:M22,D26:M26)*0.352+SUMPRODUCT(D21:M21,D22:M22,D27:M27)*0.648)/(SUMPRODUCT(D21:M21,D22:M22))),"",(SUMPRODUCT(D21:M21,D22:M22,D26:M26)*0.352+SUMPRODUCT(D21:M21,D22:M22,D27:M27)*0.648)/(SUMPRODUCT(D21:M21,D22:M22)))</f>
        <v/>
      </c>
      <c r="D24" s="148"/>
      <c r="E24" s="148"/>
      <c r="F24" s="148"/>
      <c r="G24" s="148"/>
      <c r="H24" s="148"/>
      <c r="I24" s="148"/>
      <c r="J24" s="148"/>
      <c r="K24" s="148"/>
      <c r="L24" s="148"/>
      <c r="M24" s="148"/>
    </row>
    <row r="25" spans="2:13" ht="24" customHeight="1" thickBot="1">
      <c r="B25" s="283"/>
      <c r="C25" s="313"/>
      <c r="D25" s="148"/>
      <c r="E25" s="148"/>
      <c r="F25" s="148"/>
      <c r="G25" s="148"/>
      <c r="H25" s="148"/>
      <c r="I25" s="148"/>
      <c r="J25" s="148"/>
      <c r="K25" s="148"/>
      <c r="L25" s="148"/>
      <c r="M25" s="148"/>
    </row>
    <row r="26" spans="2:13" ht="24" hidden="1" customHeight="1">
      <c r="B26" s="74"/>
      <c r="C26" s="76"/>
      <c r="D26" s="75">
        <f t="shared" ref="D26:M26" si="2">IF((D25="")+(D25=0),D24*0.4,D24)</f>
        <v>0</v>
      </c>
      <c r="E26" s="75">
        <f t="shared" si="2"/>
        <v>0</v>
      </c>
      <c r="F26" s="75">
        <f t="shared" si="2"/>
        <v>0</v>
      </c>
      <c r="G26" s="75">
        <f t="shared" si="2"/>
        <v>0</v>
      </c>
      <c r="H26" s="75">
        <f t="shared" si="2"/>
        <v>0</v>
      </c>
      <c r="I26" s="75">
        <f t="shared" si="2"/>
        <v>0</v>
      </c>
      <c r="J26" s="75">
        <f t="shared" si="2"/>
        <v>0</v>
      </c>
      <c r="K26" s="75">
        <f t="shared" si="2"/>
        <v>0</v>
      </c>
      <c r="L26" s="75">
        <f t="shared" si="2"/>
        <v>0</v>
      </c>
      <c r="M26" s="75">
        <f t="shared" si="2"/>
        <v>0</v>
      </c>
    </row>
    <row r="27" spans="2:13" ht="24" hidden="1" customHeight="1">
      <c r="B27" s="74"/>
      <c r="C27" s="76"/>
      <c r="D27" s="75">
        <f t="shared" ref="D27:M27" si="3">IF((D25="")+(D25=0),D24*0.4,D25)</f>
        <v>0</v>
      </c>
      <c r="E27" s="75">
        <f t="shared" si="3"/>
        <v>0</v>
      </c>
      <c r="F27" s="75">
        <f t="shared" si="3"/>
        <v>0</v>
      </c>
      <c r="G27" s="75">
        <f t="shared" si="3"/>
        <v>0</v>
      </c>
      <c r="H27" s="75">
        <f t="shared" si="3"/>
        <v>0</v>
      </c>
      <c r="I27" s="75">
        <f t="shared" si="3"/>
        <v>0</v>
      </c>
      <c r="J27" s="75">
        <f t="shared" si="3"/>
        <v>0</v>
      </c>
      <c r="K27" s="75">
        <f t="shared" si="3"/>
        <v>0</v>
      </c>
      <c r="L27" s="75">
        <f t="shared" si="3"/>
        <v>0</v>
      </c>
      <c r="M27" s="75">
        <f t="shared" si="3"/>
        <v>0</v>
      </c>
    </row>
    <row r="28" spans="2:13">
      <c r="B28" s="39" t="s">
        <v>156</v>
      </c>
    </row>
    <row r="29" spans="2:13">
      <c r="B29" s="20"/>
    </row>
    <row r="30" spans="2:13" ht="23">
      <c r="B30" s="73" t="s">
        <v>164</v>
      </c>
    </row>
    <row r="31" spans="2:13" ht="20">
      <c r="B31" s="11" t="s">
        <v>12</v>
      </c>
    </row>
    <row r="32" spans="2:13" ht="18" thickBot="1">
      <c r="B32" s="14"/>
      <c r="C32" s="61" t="s">
        <v>10</v>
      </c>
      <c r="D32" s="15" t="s">
        <v>19</v>
      </c>
      <c r="E32" s="15" t="s">
        <v>20</v>
      </c>
      <c r="F32" s="15" t="s">
        <v>21</v>
      </c>
      <c r="G32" s="15" t="s">
        <v>136</v>
      </c>
      <c r="H32" s="15" t="s">
        <v>137</v>
      </c>
      <c r="I32" s="15" t="s">
        <v>157</v>
      </c>
      <c r="J32" s="15" t="s">
        <v>158</v>
      </c>
      <c r="K32" s="15" t="s">
        <v>159</v>
      </c>
      <c r="L32" s="15" t="s">
        <v>160</v>
      </c>
      <c r="M32" s="15" t="s">
        <v>161</v>
      </c>
    </row>
    <row r="33" spans="2:13" ht="29.25" customHeight="1">
      <c r="B33" s="35" t="s">
        <v>32</v>
      </c>
      <c r="C33" s="63" t="s">
        <v>165</v>
      </c>
      <c r="D33" s="123" t="s">
        <v>181</v>
      </c>
      <c r="E33" s="43" t="s">
        <v>182</v>
      </c>
      <c r="F33" s="43"/>
      <c r="G33" s="43"/>
      <c r="H33" s="43"/>
      <c r="I33" s="43"/>
      <c r="J33" s="43"/>
      <c r="K33" s="43"/>
      <c r="L33" s="43"/>
      <c r="M33" s="43"/>
    </row>
    <row r="34" spans="2:13" ht="24" customHeight="1">
      <c r="B34" s="35" t="s">
        <v>17</v>
      </c>
      <c r="C34" s="55"/>
      <c r="D34" s="44"/>
      <c r="E34" s="44"/>
      <c r="F34" s="44"/>
      <c r="G34" s="44"/>
      <c r="H34" s="44"/>
      <c r="I34" s="44"/>
      <c r="J34" s="44"/>
      <c r="K34" s="44"/>
      <c r="L34" s="44"/>
      <c r="M34" s="44"/>
    </row>
    <row r="35" spans="2:13" ht="24" customHeight="1">
      <c r="B35" s="35" t="s">
        <v>142</v>
      </c>
      <c r="C35" s="56" t="str">
        <f>IF(SUM(D35:M35)=0,"",SUM(D35:M35))</f>
        <v/>
      </c>
      <c r="D35" s="50"/>
      <c r="E35" s="50"/>
      <c r="F35" s="50"/>
      <c r="G35" s="50"/>
      <c r="H35" s="50"/>
      <c r="I35" s="50"/>
      <c r="J35" s="50"/>
      <c r="K35" s="50"/>
      <c r="L35" s="50"/>
      <c r="M35" s="50"/>
    </row>
    <row r="36" spans="2:13" ht="24" customHeight="1">
      <c r="B36" s="35" t="s">
        <v>31</v>
      </c>
      <c r="C36" s="214" t="str">
        <f>IF(SUMPRODUCT(D35:M35,D36:M36)=0,"",SUMPRODUCT(D35:M35,D36:M36))</f>
        <v/>
      </c>
      <c r="D36" s="215"/>
      <c r="E36" s="215"/>
      <c r="F36" s="215"/>
      <c r="G36" s="215"/>
      <c r="H36" s="215"/>
      <c r="I36" s="215"/>
      <c r="J36" s="215"/>
      <c r="K36" s="215"/>
      <c r="L36" s="215"/>
      <c r="M36" s="215"/>
    </row>
    <row r="37" spans="2:13" ht="24" customHeight="1">
      <c r="B37" s="60" t="s">
        <v>179</v>
      </c>
      <c r="C37" s="124" t="str">
        <f>IF(SUMPRODUCT(D35:M35,D37:M37)=0,"",SUMPRODUCT(D35:M35,D37:M37))</f>
        <v/>
      </c>
      <c r="D37" s="125"/>
      <c r="E37" s="125"/>
      <c r="F37" s="125"/>
      <c r="G37" s="125"/>
      <c r="H37" s="125"/>
      <c r="I37" s="125"/>
      <c r="J37" s="125"/>
      <c r="K37" s="125"/>
      <c r="L37" s="125"/>
      <c r="M37" s="125"/>
    </row>
    <row r="38" spans="2:13" ht="24" customHeight="1">
      <c r="B38" s="35" t="s">
        <v>146</v>
      </c>
      <c r="C38" s="214" t="str">
        <f>IF(C40=0,"",C36/C40)</f>
        <v/>
      </c>
      <c r="D38" s="215"/>
      <c r="E38" s="215"/>
      <c r="F38" s="215"/>
      <c r="G38" s="215"/>
      <c r="H38" s="215"/>
      <c r="I38" s="215"/>
      <c r="J38" s="215"/>
      <c r="K38" s="215"/>
      <c r="L38" s="215"/>
      <c r="M38" s="215"/>
    </row>
    <row r="39" spans="2:13" ht="24" customHeight="1" thickBot="1">
      <c r="B39" s="35" t="s">
        <v>180</v>
      </c>
      <c r="C39" s="216" t="str">
        <f>IF(ISERROR(C36/C37),"",C36/C37)</f>
        <v/>
      </c>
      <c r="D39" s="217" t="str">
        <f>IF(ISERROR(D36/D37),"",D36/D37)</f>
        <v/>
      </c>
      <c r="E39" s="218" t="str">
        <f t="shared" ref="E39:M39" si="4">IF(ISERROR(E36/E37),"",E36/E37)</f>
        <v/>
      </c>
      <c r="F39" s="218" t="str">
        <f t="shared" si="4"/>
        <v/>
      </c>
      <c r="G39" s="218" t="str">
        <f t="shared" si="4"/>
        <v/>
      </c>
      <c r="H39" s="218" t="str">
        <f t="shared" si="4"/>
        <v/>
      </c>
      <c r="I39" s="218" t="str">
        <f t="shared" si="4"/>
        <v/>
      </c>
      <c r="J39" s="218" t="str">
        <f t="shared" si="4"/>
        <v/>
      </c>
      <c r="K39" s="218" t="str">
        <f t="shared" si="4"/>
        <v/>
      </c>
      <c r="L39" s="218" t="str">
        <f t="shared" si="4"/>
        <v/>
      </c>
      <c r="M39" s="218" t="str">
        <f t="shared" si="4"/>
        <v/>
      </c>
    </row>
    <row r="40" spans="2:13" ht="24" hidden="1" customHeight="1">
      <c r="B40" s="35"/>
      <c r="C40" s="136">
        <f>IF((D40="×")+(E40="×")+(F40="×")+(G40="×")+(H40="×")+(I40="×")+(J40="×")+(K40="×")+(L40="×")+(M40="×")&gt;=1,0,SUM(D40:M40))</f>
        <v>0</v>
      </c>
      <c r="D40" s="131" t="str">
        <f t="shared" ref="D40:M40" si="5">IF(D35="","",IF((D35&gt;0)*(D38&gt;0),D35*D36/D38,"×"))</f>
        <v/>
      </c>
      <c r="E40" s="70" t="str">
        <f t="shared" si="5"/>
        <v/>
      </c>
      <c r="F40" s="70" t="str">
        <f t="shared" si="5"/>
        <v/>
      </c>
      <c r="G40" s="70" t="str">
        <f t="shared" si="5"/>
        <v/>
      </c>
      <c r="H40" s="70" t="str">
        <f t="shared" si="5"/>
        <v/>
      </c>
      <c r="I40" s="70" t="str">
        <f t="shared" si="5"/>
        <v/>
      </c>
      <c r="J40" s="70" t="str">
        <f t="shared" si="5"/>
        <v/>
      </c>
      <c r="K40" s="70" t="str">
        <f t="shared" si="5"/>
        <v/>
      </c>
      <c r="L40" s="70" t="str">
        <f t="shared" si="5"/>
        <v/>
      </c>
      <c r="M40" s="70" t="str">
        <f t="shared" si="5"/>
        <v/>
      </c>
    </row>
    <row r="41" spans="2:13" ht="24" customHeight="1">
      <c r="B41" s="19"/>
      <c r="C41" s="62"/>
      <c r="D41" s="62"/>
      <c r="E41" s="62"/>
      <c r="F41" s="62"/>
      <c r="G41" s="62"/>
      <c r="H41" s="62"/>
      <c r="I41" s="62"/>
      <c r="J41" s="62"/>
      <c r="K41" s="62"/>
      <c r="L41" s="62"/>
      <c r="M41" s="62"/>
    </row>
    <row r="42" spans="2:13" ht="20">
      <c r="B42" s="11" t="s">
        <v>13</v>
      </c>
      <c r="C42" s="1" t="s">
        <v>174</v>
      </c>
    </row>
    <row r="43" spans="2:13" ht="18" thickBot="1">
      <c r="B43" s="14"/>
      <c r="C43" s="61" t="s">
        <v>10</v>
      </c>
      <c r="D43" s="22" t="s">
        <v>19</v>
      </c>
      <c r="E43" s="22" t="s">
        <v>20</v>
      </c>
      <c r="F43" s="22" t="s">
        <v>21</v>
      </c>
      <c r="G43" s="22" t="s">
        <v>136</v>
      </c>
      <c r="H43" s="22" t="s">
        <v>137</v>
      </c>
      <c r="I43" s="22" t="s">
        <v>157</v>
      </c>
      <c r="J43" s="22" t="s">
        <v>158</v>
      </c>
      <c r="K43" s="22" t="s">
        <v>159</v>
      </c>
      <c r="L43" s="22" t="s">
        <v>160</v>
      </c>
      <c r="M43" s="22" t="s">
        <v>161</v>
      </c>
    </row>
    <row r="44" spans="2:13" ht="29.25" customHeight="1">
      <c r="B44" s="14" t="s">
        <v>32</v>
      </c>
      <c r="C44" s="63" t="s">
        <v>165</v>
      </c>
      <c r="D44" s="43"/>
      <c r="E44" s="43"/>
      <c r="F44" s="43"/>
      <c r="G44" s="43"/>
      <c r="H44" s="43"/>
      <c r="I44" s="43"/>
      <c r="J44" s="43"/>
      <c r="K44" s="43"/>
      <c r="L44" s="43"/>
      <c r="M44" s="43"/>
    </row>
    <row r="45" spans="2:13" ht="24" customHeight="1">
      <c r="B45" s="14" t="s">
        <v>17</v>
      </c>
      <c r="C45" s="55"/>
      <c r="D45" s="44"/>
      <c r="E45" s="44"/>
      <c r="F45" s="44"/>
      <c r="G45" s="44"/>
      <c r="H45" s="44"/>
      <c r="I45" s="44"/>
      <c r="J45" s="44"/>
      <c r="K45" s="44"/>
      <c r="L45" s="44"/>
      <c r="M45" s="44"/>
    </row>
    <row r="46" spans="2:13" ht="24" customHeight="1">
      <c r="B46" s="14" t="s">
        <v>142</v>
      </c>
      <c r="C46" s="56" t="str">
        <f>IF(SUM(D46:M46)=0,"",SUM(D46:M46))</f>
        <v/>
      </c>
      <c r="D46" s="50"/>
      <c r="E46" s="50"/>
      <c r="F46" s="50"/>
      <c r="G46" s="50"/>
      <c r="H46" s="50"/>
      <c r="I46" s="50"/>
      <c r="J46" s="50"/>
      <c r="K46" s="50"/>
      <c r="L46" s="50"/>
      <c r="M46" s="50"/>
    </row>
    <row r="47" spans="2:13" ht="24" customHeight="1">
      <c r="B47" s="14" t="s">
        <v>31</v>
      </c>
      <c r="C47" s="214" t="str">
        <f>IF(SUMPRODUCT(D46:M46,D47:M47)=0,"",SUMPRODUCT(D46:M46,D47:M47))</f>
        <v/>
      </c>
      <c r="D47" s="215"/>
      <c r="E47" s="215"/>
      <c r="F47" s="215"/>
      <c r="G47" s="215"/>
      <c r="H47" s="215"/>
      <c r="I47" s="215"/>
      <c r="J47" s="215"/>
      <c r="K47" s="215"/>
      <c r="L47" s="215"/>
      <c r="M47" s="215"/>
    </row>
    <row r="48" spans="2:13" ht="24" customHeight="1">
      <c r="B48" s="49" t="s">
        <v>179</v>
      </c>
      <c r="C48" s="124" t="str">
        <f>IF(SUMPRODUCT(D46:M46,D48:M48)=0,"",SUMPRODUCT(D46:M46,D48:M48))</f>
        <v/>
      </c>
      <c r="D48" s="125"/>
      <c r="E48" s="125"/>
      <c r="F48" s="125"/>
      <c r="G48" s="125"/>
      <c r="H48" s="125"/>
      <c r="I48" s="125"/>
      <c r="J48" s="125"/>
      <c r="K48" s="125"/>
      <c r="L48" s="125"/>
      <c r="M48" s="125"/>
    </row>
    <row r="49" spans="2:13" ht="24" customHeight="1">
      <c r="B49" s="14" t="s">
        <v>146</v>
      </c>
      <c r="C49" s="214" t="str">
        <f>IF(C51=0,"",C47/C51)</f>
        <v/>
      </c>
      <c r="D49" s="215"/>
      <c r="E49" s="215"/>
      <c r="F49" s="215"/>
      <c r="G49" s="215"/>
      <c r="H49" s="215"/>
      <c r="I49" s="215"/>
      <c r="J49" s="215"/>
      <c r="K49" s="215"/>
      <c r="L49" s="215"/>
      <c r="M49" s="215"/>
    </row>
    <row r="50" spans="2:13" ht="24" customHeight="1">
      <c r="B50" s="35" t="s">
        <v>180</v>
      </c>
      <c r="C50" s="132" t="str">
        <f>IF(ISERROR(C47/C48),"",C47/C48)</f>
        <v/>
      </c>
      <c r="D50" s="128" t="str">
        <f t="shared" ref="D50:M50" si="6">IF(ISERROR(D47/D48),"",D47/D48)</f>
        <v/>
      </c>
      <c r="E50" s="129" t="str">
        <f t="shared" si="6"/>
        <v/>
      </c>
      <c r="F50" s="129" t="str">
        <f t="shared" si="6"/>
        <v/>
      </c>
      <c r="G50" s="129" t="str">
        <f t="shared" si="6"/>
        <v/>
      </c>
      <c r="H50" s="129" t="str">
        <f t="shared" si="6"/>
        <v/>
      </c>
      <c r="I50" s="129" t="str">
        <f t="shared" si="6"/>
        <v/>
      </c>
      <c r="J50" s="129" t="str">
        <f t="shared" si="6"/>
        <v/>
      </c>
      <c r="K50" s="129" t="str">
        <f t="shared" si="6"/>
        <v/>
      </c>
      <c r="L50" s="129" t="str">
        <f t="shared" si="6"/>
        <v/>
      </c>
      <c r="M50" s="129" t="str">
        <f t="shared" si="6"/>
        <v/>
      </c>
    </row>
    <row r="51" spans="2:13" ht="24" hidden="1" customHeight="1" thickBot="1">
      <c r="B51" s="14"/>
      <c r="C51" s="133">
        <f>IF((D51="×")+(E51="×")+(F51="×")+(G51="×")+(H51="×")+(I51="×")+(J51="×")+(K51="×")+(L51="×")+(M51="×")&gt;=1,0,SUM(D51:M51))</f>
        <v>0</v>
      </c>
      <c r="D51" s="131" t="str">
        <f t="shared" ref="D51:M51" si="7">IF(D46="","",IF((D46&gt;0)*(D49&gt;0),D46*D47/D49,"×"))</f>
        <v/>
      </c>
      <c r="E51" s="70" t="str">
        <f t="shared" si="7"/>
        <v/>
      </c>
      <c r="F51" s="70" t="str">
        <f t="shared" si="7"/>
        <v/>
      </c>
      <c r="G51" s="70" t="str">
        <f t="shared" si="7"/>
        <v/>
      </c>
      <c r="H51" s="70" t="str">
        <f t="shared" si="7"/>
        <v/>
      </c>
      <c r="I51" s="70" t="str">
        <f t="shared" si="7"/>
        <v/>
      </c>
      <c r="J51" s="70" t="str">
        <f t="shared" si="7"/>
        <v/>
      </c>
      <c r="K51" s="70" t="str">
        <f t="shared" si="7"/>
        <v/>
      </c>
      <c r="L51" s="70" t="str">
        <f t="shared" si="7"/>
        <v/>
      </c>
      <c r="M51" s="70" t="str">
        <f t="shared" si="7"/>
        <v/>
      </c>
    </row>
  </sheetData>
  <sheetProtection algorithmName="SHA-512" hashValue="pWiNDXWqrdxTRswJrQS0/a7TSB0PZamNs545a1fQ/BLfVp34mthuOkW753IRFWB8nqXP8k7BkCycH/iNVtPc+A==" saltValue="5jsDFdxZ219fyAK/7stEaQ==" spinCount="100000" sheet="1" objects="1" scenarios="1"/>
  <mergeCells count="4">
    <mergeCell ref="B10:B11"/>
    <mergeCell ref="C10:C11"/>
    <mergeCell ref="C24:C25"/>
    <mergeCell ref="B24:B25"/>
  </mergeCells>
  <phoneticPr fontId="3"/>
  <dataValidations count="6">
    <dataValidation allowBlank="1" showErrorMessage="1" sqref="C18" xr:uid="{A6EFD7B0-2072-4373-B06E-4630B6A45415}"/>
    <dataValidation type="list" allowBlank="1" sqref="D5:M5 D18:M18" xr:uid="{B4C9BB4B-9EC8-409D-90E8-F935324C9FA7}">
      <formula1>"機械換気（換気扇等）,全熱交換器,顕熱交換器,その他（具体的に）"</formula1>
    </dataValidation>
    <dataValidation type="list" allowBlank="1" showInputMessage="1" showErrorMessage="1" sqref="D19:M19" xr:uid="{F7D26B7A-C88C-4272-AF23-CDD575E7912A}">
      <formula1>"入替,追加,新設,継続"</formula1>
    </dataValidation>
    <dataValidation type="list" allowBlank="1" showInputMessage="1" showErrorMessage="1" sqref="D44:M44" xr:uid="{EF6F85F5-42E0-4A83-AAB5-4A768875514E}">
      <formula1>"パッケージエアコン,ビル用マル室外機,ビル用マル室内機,ルームエアコン,セントラル空調,その他（具体的に）"</formula1>
    </dataValidation>
    <dataValidation type="list" allowBlank="1" showInputMessage="1" showErrorMessage="1" sqref="D33:M33" xr:uid="{D4122AD8-F1D9-4011-8896-BF6BBDED3D65}">
      <formula1>"パッケージエアコン,ビル用マルチ室外機,ビル用マルチ室内機,ルームエアコン,セントラル空調,その他（具体的に）"</formula1>
    </dataValidation>
    <dataValidation allowBlank="1" showInputMessage="1" showErrorMessage="1" promptTitle="『機器仕様入力書』　記入時のご注意" prompt="本シートご利用の場合は、省エネ計算シートの設備欄には記入しないでください。" sqref="D20:D25 D6:D11 D34:D38 D45:D49 E21:K23 E7:H11" xr:uid="{2831FF83-6D76-4D8B-9CC1-A3EBCB47194C}"/>
  </dataValidations>
  <pageMargins left="0.7" right="0.7" top="0.75" bottom="0.75" header="0.3" footer="0.3"/>
  <pageSetup paperSize="8" scale="77"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25FC92E42669C488196D2803ACF4251" ma:contentTypeVersion="11" ma:contentTypeDescription="新しいドキュメントを作成します。" ma:contentTypeScope="" ma:versionID="953d9d7bf978ab854a4556ad54aee724">
  <xsd:schema xmlns:xsd="http://www.w3.org/2001/XMLSchema" xmlns:xs="http://www.w3.org/2001/XMLSchema" xmlns:p="http://schemas.microsoft.com/office/2006/metadata/properties" xmlns:ns3="aaf30431-0c22-4979-b9af-3d9fba54ca4f" xmlns:ns4="c1598a53-3043-4cf6-ba55-fa3e9749c1e5" targetNamespace="http://schemas.microsoft.com/office/2006/metadata/properties" ma:root="true" ma:fieldsID="19751aafab3e00fb0ce52c1cb112207b" ns3:_="" ns4:_="">
    <xsd:import namespace="aaf30431-0c22-4979-b9af-3d9fba54ca4f"/>
    <xsd:import namespace="c1598a53-3043-4cf6-ba55-fa3e9749c1e5"/>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30431-0c22-4979-b9af-3d9fba54ca4f" elementFormDefault="qualified">
    <xsd:import namespace="http://schemas.microsoft.com/office/2006/documentManagement/types"/>
    <xsd:import namespace="http://schemas.microsoft.com/office/infopath/2007/PartnerControls"/>
    <xsd:element name="SharedWithDetails" ma:index="8" nillable="true" ma:displayName="共有相手の詳細情報" ma:internalName="SharedWithDetails" ma:readOnly="true">
      <xsd:simpleType>
        <xsd:restriction base="dms:Note">
          <xsd:maxLength value="255"/>
        </xsd:restriction>
      </xsd:simpleType>
    </xsd:element>
    <xsd:element name="SharedWithUsers" ma:index="9"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共有のヒントのハッシュ"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598a53-3043-4cf6-ba55-fa3e9749c1e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68F314-6CEC-4F54-84DC-FC3D688FA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30431-0c22-4979-b9af-3d9fba54ca4f"/>
    <ds:schemaRef ds:uri="c1598a53-3043-4cf6-ba55-fa3e9749c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95CA9C-A938-40A4-BDBA-3E09F7D7E903}">
  <ds:schemaRefs>
    <ds:schemaRef ds:uri="http://schemas.microsoft.com/sharepoint/v3/contenttype/forms"/>
  </ds:schemaRefs>
</ds:datastoreItem>
</file>

<file path=customXml/itemProps3.xml><?xml version="1.0" encoding="utf-8"?>
<ds:datastoreItem xmlns:ds="http://schemas.openxmlformats.org/officeDocument/2006/customXml" ds:itemID="{D3C31CB5-33C9-48FB-8CE6-60EBA0277E9D}">
  <ds:schemaRefs>
    <ds:schemaRef ds:uri="http://schemas.microsoft.com/office/2006/documentManagement/types"/>
    <ds:schemaRef ds:uri="http://www.w3.org/XML/1998/namespace"/>
    <ds:schemaRef ds:uri="aaf30431-0c22-4979-b9af-3d9fba54ca4f"/>
    <ds:schemaRef ds:uri="http://purl.org/dc/terms/"/>
    <ds:schemaRef ds:uri="http://schemas.microsoft.com/office/infopath/2007/PartnerControls"/>
    <ds:schemaRef ds:uri="http://schemas.openxmlformats.org/package/2006/metadata/core-properties"/>
    <ds:schemaRef ds:uri="http://purl.org/dc/elements/1.1/"/>
    <ds:schemaRef ds:uri="c1598a53-3043-4cf6-ba55-fa3e9749c1e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省エネ計算</vt:lpstr>
      <vt:lpstr>照明シート</vt:lpstr>
      <vt:lpstr>ランニングコスト計算書</vt:lpstr>
      <vt:lpstr>機器仕様入力書</vt:lpstr>
      <vt:lpstr>ランニングコスト計算書!Print_Area</vt:lpstr>
      <vt:lpstr>照明シート!Print_Area</vt:lpstr>
      <vt:lpstr>省エネ計算!Print_Area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玉利祐馬</dc:creator>
  <cp:lastModifiedBy>Nakazawa</cp:lastModifiedBy>
  <cp:lastPrinted>2021-04-05T01:19:13Z</cp:lastPrinted>
  <dcterms:created xsi:type="dcterms:W3CDTF">2020-06-11T00:57:02Z</dcterms:created>
  <dcterms:modified xsi:type="dcterms:W3CDTF">2021-04-07T05:17:42Z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0x010100E25FC92E42669C488196D2803ACF4251</vt:lpwstr>
  </property>
</Properties>
</file>